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630" tabRatio="699"/>
  </bookViews>
  <sheets>
    <sheet name="Intérprete_Tradutor" sheetId="41" r:id="rId1"/>
    <sheet name="Ledor" sheetId="38" r:id="rId2"/>
    <sheet name="Equipamentos Uso Coletivo" sheetId="26" r:id="rId3"/>
    <sheet name="Custos Indiretos" sheetId="42" r:id="rId4"/>
    <sheet name="Cálculo do Salário Base" sheetId="43" r:id="rId5"/>
    <sheet name="Resumo" sheetId="9" r:id="rId6"/>
  </sheets>
  <definedNames>
    <definedName name="_xlnm.Print_Area" localSheetId="0">Intérprete_Tradutor!$A$1:$E$191</definedName>
    <definedName name="_xlnm.Print_Area" localSheetId="1">Ledor!$A$1:$E$191</definedName>
    <definedName name="_xlnm.Print_Area" localSheetId="5">Resumo!$A$1:$H$23</definedName>
  </definedNames>
  <calcPr calcId="144525"/>
</workbook>
</file>

<file path=xl/calcChain.xml><?xml version="1.0" encoding="utf-8"?>
<calcChain xmlns="http://schemas.openxmlformats.org/spreadsheetml/2006/main">
  <c r="H8" i="9"/>
  <c r="G8"/>
  <c r="H7"/>
  <c r="G7"/>
  <c r="F7"/>
  <c r="H6"/>
  <c r="G6"/>
  <c r="F6"/>
  <c r="E7" i="43"/>
  <c r="E2"/>
  <c r="E6" i="42"/>
  <c r="E5"/>
  <c r="E4"/>
  <c r="E3"/>
  <c r="G9" i="26"/>
  <c r="G8"/>
  <c r="I6"/>
  <c r="G6"/>
  <c r="I5"/>
  <c r="G5"/>
  <c r="C176" i="38"/>
  <c r="C175"/>
  <c r="C174"/>
  <c r="C173"/>
  <c r="C172"/>
  <c r="C171"/>
  <c r="C170"/>
  <c r="C169"/>
  <c r="D163"/>
  <c r="D162"/>
  <c r="D161"/>
  <c r="D160"/>
  <c r="E159"/>
  <c r="D158"/>
  <c r="D157"/>
  <c r="E153"/>
  <c r="E152"/>
  <c r="E151"/>
  <c r="E150"/>
  <c r="E149"/>
  <c r="E148"/>
  <c r="C145"/>
  <c r="C144"/>
  <c r="C143"/>
  <c r="C141"/>
  <c r="E138"/>
  <c r="E137"/>
  <c r="E134"/>
  <c r="E133"/>
  <c r="C126"/>
  <c r="C125"/>
  <c r="C124"/>
  <c r="C111"/>
  <c r="C109"/>
  <c r="C108"/>
  <c r="C107"/>
  <c r="C106"/>
  <c r="C105"/>
  <c r="D98"/>
  <c r="D97"/>
  <c r="D96"/>
  <c r="D95"/>
  <c r="C93"/>
  <c r="C92"/>
  <c r="C91"/>
  <c r="C90"/>
  <c r="C89"/>
  <c r="C88"/>
  <c r="C87"/>
  <c r="C81"/>
  <c r="C80"/>
  <c r="C79"/>
  <c r="C78"/>
  <c r="C72"/>
  <c r="C68"/>
  <c r="D62"/>
  <c r="C62"/>
  <c r="D61"/>
  <c r="D60"/>
  <c r="D59"/>
  <c r="D58"/>
  <c r="D57"/>
  <c r="D56"/>
  <c r="D55"/>
  <c r="D54"/>
  <c r="D50"/>
  <c r="D49"/>
  <c r="D48"/>
  <c r="C46"/>
  <c r="C45"/>
  <c r="C44"/>
  <c r="C36"/>
  <c r="C176" i="41"/>
  <c r="C175"/>
  <c r="C174"/>
  <c r="C173"/>
  <c r="C172"/>
  <c r="C171"/>
  <c r="C170"/>
  <c r="C169"/>
  <c r="D163"/>
  <c r="D162"/>
  <c r="D161"/>
  <c r="D160"/>
  <c r="E159"/>
  <c r="D158"/>
  <c r="D157"/>
  <c r="E153"/>
  <c r="E152"/>
  <c r="E151"/>
  <c r="E150"/>
  <c r="E149"/>
  <c r="E148"/>
  <c r="C145"/>
  <c r="C144"/>
  <c r="C143"/>
  <c r="C141"/>
  <c r="E138"/>
  <c r="E137"/>
  <c r="E134"/>
  <c r="E133"/>
  <c r="C126"/>
  <c r="C125"/>
  <c r="C124"/>
  <c r="C111"/>
  <c r="C109"/>
  <c r="C108"/>
  <c r="C107"/>
  <c r="C106"/>
  <c r="C105"/>
  <c r="D98"/>
  <c r="D97"/>
  <c r="D96"/>
  <c r="D95"/>
  <c r="C93"/>
  <c r="C92"/>
  <c r="C91"/>
  <c r="C90"/>
  <c r="C89"/>
  <c r="C88"/>
  <c r="C87"/>
  <c r="C81"/>
  <c r="C80"/>
  <c r="C79"/>
  <c r="C78"/>
  <c r="C72"/>
  <c r="C68"/>
  <c r="D62"/>
  <c r="C62"/>
  <c r="D61"/>
  <c r="D60"/>
  <c r="D59"/>
  <c r="D58"/>
  <c r="D57"/>
  <c r="D56"/>
  <c r="D55"/>
  <c r="D54"/>
  <c r="D50"/>
  <c r="D49"/>
  <c r="D48"/>
  <c r="C46"/>
  <c r="C45"/>
  <c r="C44"/>
  <c r="C36"/>
</calcChain>
</file>

<file path=xl/comments1.xml><?xml version="1.0" encoding="utf-8"?>
<comments xmlns="http://schemas.openxmlformats.org/spreadsheetml/2006/main">
  <authors>
    <author/>
  </authors>
  <commentList>
    <comment ref="B4" authorId="0">
      <text>
        <r>
          <rPr>
            <sz val="10"/>
            <rFont val="Arial"/>
            <family val="2"/>
          </rPr>
          <t>Informar o n║ do processo interno do órgão ou entidade, que consta no preâmbulo do Edital.</t>
        </r>
      </text>
    </comment>
    <comment ref="B5" authorId="0">
      <text>
        <r>
          <rPr>
            <sz val="10"/>
            <rFont val="Arial"/>
            <family val="2"/>
          </rPr>
          <t>Informar o nº e o ano que consta no preâmbulo do Edital.</t>
        </r>
      </text>
    </comment>
    <comment ref="C9" authorId="0">
      <text>
        <r>
          <rPr>
            <sz val="10"/>
            <rFont val="Arial"/>
            <family val="2"/>
          </rPr>
          <t>DD/MM/AAAA</t>
        </r>
      </text>
    </comment>
    <comment ref="C10" authorId="0">
      <text>
        <r>
          <rPr>
            <sz val="10"/>
            <rFont val="Arial"/>
            <family val="2"/>
          </rPr>
          <t>Nome do local onde será executado o serviço.</t>
        </r>
      </text>
    </comment>
    <comment ref="C11" authorId="0">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text>
        <r>
          <rPr>
            <sz val="10"/>
            <rFont val="Arial"/>
            <family val="2"/>
          </rPr>
          <t>Corresponde ao nº de meses de execução previsto no Edital (período de vigência do contrato a ser celebrado com a Administração).</t>
        </r>
      </text>
    </comment>
    <comment ref="A15" authorId="0">
      <text>
        <r>
          <rPr>
            <sz val="10"/>
            <rFont val="Arial"/>
            <family val="2"/>
          </rPr>
          <t>Denominação do serviço a ser contratado. Ex.: Serviço de limpeza e conservação.</t>
        </r>
      </text>
    </comment>
    <comment ref="B15" authorId="0">
      <text>
        <r>
          <rPr>
            <sz val="10"/>
            <rFont val="Arial"/>
            <family val="2"/>
          </rPr>
          <t>Parâmetro de medição adotado pela Administração para possibilitar a quantificação dos serviços e a aferição dos resultados. Ex.: Postos, m2</t>
        </r>
      </text>
    </comment>
    <comment ref="C15" authorId="0">
      <text>
        <r>
          <rPr>
            <sz val="10"/>
            <rFont val="Arial"/>
            <family val="2"/>
          </rPr>
          <t>Quantitativo da unidade de medida do tipo de serviço.</t>
        </r>
      </text>
    </comment>
  </commentList>
</comments>
</file>

<file path=xl/comments2.xml><?xml version="1.0" encoding="utf-8"?>
<comments xmlns="http://schemas.openxmlformats.org/spreadsheetml/2006/main">
  <authors>
    <author/>
  </authors>
  <commentList>
    <comment ref="B4" authorId="0">
      <text>
        <r>
          <rPr>
            <sz val="10"/>
            <rFont val="Arial"/>
            <family val="2"/>
          </rPr>
          <t>Informar o n║ do processo interno do órgão ou entidade, que consta no preâmbulo do Edital.</t>
        </r>
      </text>
    </comment>
    <comment ref="B5" authorId="0">
      <text>
        <r>
          <rPr>
            <sz val="10"/>
            <rFont val="Arial"/>
            <family val="2"/>
          </rPr>
          <t>Informar o nº e o ano que consta no preâmbulo do Edital.</t>
        </r>
      </text>
    </comment>
    <comment ref="C9" authorId="0">
      <text>
        <r>
          <rPr>
            <sz val="10"/>
            <rFont val="Arial"/>
            <family val="2"/>
          </rPr>
          <t>DD/MM/AAAA</t>
        </r>
      </text>
    </comment>
    <comment ref="C10" authorId="0">
      <text>
        <r>
          <rPr>
            <sz val="10"/>
            <rFont val="Arial"/>
            <family val="2"/>
          </rPr>
          <t>Nome do local onde será executado o serviço.</t>
        </r>
      </text>
    </comment>
    <comment ref="C11" authorId="0">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text>
        <r>
          <rPr>
            <sz val="10"/>
            <rFont val="Arial"/>
            <family val="2"/>
          </rPr>
          <t>Corresponde ao nº de meses de execução previsto no Edital (período de vigência do contrato a ser celebrado com a Administração).</t>
        </r>
      </text>
    </comment>
    <comment ref="A15" authorId="0">
      <text>
        <r>
          <rPr>
            <sz val="10"/>
            <rFont val="Arial"/>
            <family val="2"/>
          </rPr>
          <t>Denominação do serviço a ser contratado. Ex.: Serviço de limpeza e conservação.</t>
        </r>
      </text>
    </comment>
    <comment ref="B15" authorId="0">
      <text>
        <r>
          <rPr>
            <sz val="10"/>
            <rFont val="Arial"/>
            <family val="2"/>
          </rPr>
          <t>Parâmetro de medição adotado pela Administração para possibilitar a quantificação dos serviços e a aferição dos resultados. Ex.: Postos, m2</t>
        </r>
      </text>
    </comment>
    <comment ref="C15" authorId="0">
      <text>
        <r>
          <rPr>
            <sz val="10"/>
            <rFont val="Arial"/>
            <family val="2"/>
          </rPr>
          <t>Quantitativo da unidade de medida do tipo de serviço.</t>
        </r>
      </text>
    </comment>
  </commentList>
</comments>
</file>

<file path=xl/sharedStrings.xml><?xml version="1.0" encoding="utf-8"?>
<sst xmlns="http://schemas.openxmlformats.org/spreadsheetml/2006/main" count="515" uniqueCount="193">
  <si>
    <t>PLANILHA DE CUSTOS E FORMAÇÃO DE PREÇOS</t>
  </si>
  <si>
    <t>MODELO PARA A CONSOLIDAÇÃO E APRESENTAÇÃO DE PROPOSTAS</t>
  </si>
  <si>
    <t>Com ajustes após publicação da Lei n° 13.467, de 2017.</t>
  </si>
  <si>
    <t>Nº Processo:</t>
  </si>
  <si>
    <t>23105.041577/2023-01</t>
  </si>
  <si>
    <t>Licitação Nº:</t>
  </si>
  <si>
    <t>Dia:</t>
  </si>
  <si>
    <t>DISCRIMINAÇÃO DOS SERVIÇOS (DADOS REFERENTE À CONTRATAÇÃO)</t>
  </si>
  <si>
    <t>A</t>
  </si>
  <si>
    <t>Data de apresentação da proposta (dia/mês/ano)</t>
  </si>
  <si>
    <t>B</t>
  </si>
  <si>
    <t>Município/UF:</t>
  </si>
  <si>
    <t>Manaus/AM</t>
  </si>
  <si>
    <t>C</t>
  </si>
  <si>
    <t>Ano, Acordo, Convenção ou Sentença Normativa em Dissídio Coletivo:</t>
  </si>
  <si>
    <t>D</t>
  </si>
  <si>
    <t>Nº de meses de execução contratual:</t>
  </si>
  <si>
    <t>IDENTIFICAÇÃO DO SERVIÇO</t>
  </si>
  <si>
    <t>Tipo de Serviço</t>
  </si>
  <si>
    <t>Unidade de Medida</t>
  </si>
  <si>
    <t>Quantidade (total) a contratar (em função da unidade de medida)</t>
  </si>
  <si>
    <t xml:space="preserve">Interpretação e Tradução LIBRAS </t>
  </si>
  <si>
    <t>Posto</t>
  </si>
  <si>
    <t>Intérpretes/Tradutores (20 horas)</t>
  </si>
  <si>
    <t>MÃO-DE-OBRA VINCULADA À EXECUÇÃO CONTRATUAL</t>
  </si>
  <si>
    <t>Dados complementares para composição dos custos referente à mão-de-obra</t>
  </si>
  <si>
    <t>Tipo de serviço (mesmo serviço com características distintas):</t>
  </si>
  <si>
    <t>Interprete/Tradutor Libras - 20h</t>
  </si>
  <si>
    <t>Salário Normativo da categoria profissional:</t>
  </si>
  <si>
    <t>Categoria profissional (vinculada à execução contratual):</t>
  </si>
  <si>
    <t>Intérpretes/Tradutores - 20 horas semanais</t>
  </si>
  <si>
    <t>Data base da categoria (dia/mês/ano):</t>
  </si>
  <si>
    <t>data base do salário mínimo nacional</t>
  </si>
  <si>
    <t>Módulo 1 - Composição da Remuneração</t>
  </si>
  <si>
    <t>Composição da Remuneração</t>
  </si>
  <si>
    <t>Valor (R$)</t>
  </si>
  <si>
    <t>Salário-Base</t>
  </si>
  <si>
    <t>Adicional de Periculosidade</t>
  </si>
  <si>
    <t>Adicional de Insalubridade</t>
  </si>
  <si>
    <t>Adicional Noturno</t>
  </si>
  <si>
    <t>E</t>
  </si>
  <si>
    <t>Adicional de Hora Noturna Reduzida</t>
  </si>
  <si>
    <t>F</t>
  </si>
  <si>
    <t>Outros (especificar)</t>
  </si>
  <si>
    <t>Total</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</si>
  <si>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</si>
  <si>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</si>
  <si>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</si>
  <si>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</si>
  <si>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</si>
  <si>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</si>
  <si>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BASE DE CALCULO PARA O MÓDULO 2.2</t>
  </si>
  <si>
    <t>MÓDULO 1</t>
  </si>
  <si>
    <t>MÓDULO 2.1</t>
  </si>
  <si>
    <t>TOTAL</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</si>
  <si>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</si>
  <si>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</si>
  <si>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</si>
  <si>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</si>
  <si>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</si>
  <si>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</si>
  <si>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</si>
  <si>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</si>
  <si>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</si>
  <si>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SEBRAE</t>
  </si>
  <si>
    <t>G</t>
  </si>
  <si>
    <t>INCRA</t>
  </si>
  <si>
    <t>H</t>
  </si>
  <si>
    <t>FGTS</t>
  </si>
  <si>
    <t xml:space="preserve">Total </t>
  </si>
  <si>
    <t>Submódulo 2.3 - Benefícios Mensais e Diários.</t>
  </si>
  <si>
    <t>2.3</t>
  </si>
  <si>
    <t>Benefícios Mensais e Diários</t>
  </si>
  <si>
    <t>Transporte</t>
  </si>
  <si>
    <t>Auxílio-Refeição/Alimentação</t>
  </si>
  <si>
    <t>Cesta Básica</t>
  </si>
  <si>
    <t>Assistência Social e Familiar</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</si>
  <si>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</si>
  <si>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</si>
  <si>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</si>
  <si>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</si>
  <si>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</si>
  <si>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</si>
  <si>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sobre o Aviso Prévio Indenizado</t>
  </si>
  <si>
    <t>Aviso Prévio Trabalhado</t>
  </si>
  <si>
    <t>Incidência de GPS, FGTS e outras contribuições sobre o Aviso Prévio Trabalhado</t>
  </si>
  <si>
    <t>Multa do FGTS sobre o Aviso Prévio Trabalhado</t>
  </si>
  <si>
    <t>BASE DE CÁLCULO PARA O MÓDULO 4 = MÓDULO 1 + MÓDULO 2 + MÓDULO 3</t>
  </si>
  <si>
    <t>MÓDULO 2</t>
  </si>
  <si>
    <t>MÓDULO 3</t>
  </si>
  <si>
    <t>Módulo 4 - Custo de Reposição do Profissional Ausente</t>
  </si>
  <si>
    <t>Submódulo 4.1 - Substituto nas Ausências Legais</t>
  </si>
  <si>
    <t>4.1</t>
  </si>
  <si>
    <t>Substituto nas 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</si>
  <si>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</si>
  <si>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</si>
  <si>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</si>
  <si>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</si>
  <si>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</si>
  <si>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(especificar)</t>
  </si>
  <si>
    <t>Submódulo 4.2 - Substituto na Intrajornada</t>
  </si>
  <si>
    <t>4.2</t>
  </si>
  <si>
    <t>Substituto na Intrajornada</t>
  </si>
  <si>
    <t>Substituto na cobertura de Intervalo para repouso e alimentação</t>
  </si>
  <si>
    <t>Quadro-Resumo do Módulo 4 - Custo de Reposição do Profissional Ausente</t>
  </si>
  <si>
    <t>Custo de Reposição do Profissional Ausente</t>
  </si>
  <si>
    <t>Módulo 5 - Insumos Diversos</t>
  </si>
  <si>
    <t xml:space="preserve">UNIFORMES - VALOR ANUAL </t>
  </si>
  <si>
    <t>Nº</t>
  </si>
  <si>
    <t>Item</t>
  </si>
  <si>
    <t>qte</t>
  </si>
  <si>
    <t>Vr. Unitario</t>
  </si>
  <si>
    <t>Valor</t>
  </si>
  <si>
    <t>CAMISA</t>
  </si>
  <si>
    <t>CARTÃO IDENTIFICAÇÃO</t>
  </si>
  <si>
    <t xml:space="preserve">Custo anual por Empregado  </t>
  </si>
  <si>
    <t xml:space="preserve">Custo mensal por Empregado  </t>
  </si>
  <si>
    <t>Insumos Diversos</t>
  </si>
  <si>
    <t>Uniformes</t>
  </si>
  <si>
    <t>Materiais</t>
  </si>
  <si>
    <t>Equipamentos</t>
  </si>
  <si>
    <t>Custos Indiretos</t>
  </si>
  <si>
    <t>BASE DE CÁLCULO PARA O MÓDULO 6 = MÓDULO 1 + MÓDULO 2 + MÓDULO 3 + MÓDULO 4 + MÓDULO 5</t>
  </si>
  <si>
    <t>MÓDULO 4</t>
  </si>
  <si>
    <t>MÓDULO 5</t>
  </si>
  <si>
    <t>Módulo 6 - Custos Indiretos, Tributos e Lucro</t>
  </si>
  <si>
    <t>Custos Indiretos, Tributos e Lucro</t>
  </si>
  <si>
    <t>Lucro</t>
  </si>
  <si>
    <t>Tributos</t>
  </si>
  <si>
    <t>C.1. Tributos Federais (PIS)</t>
  </si>
  <si>
    <t>C.2. Tributos Federais (COFINS)</t>
  </si>
  <si>
    <t>C.3. Tributos Municipais (ISS)</t>
  </si>
  <si>
    <t>2. QUADRO-RESUMO DO CUSTO POR EMPREGADO</t>
  </si>
  <si>
    <t>Mão de obra vinculada à execução contratual (valor por empregado)</t>
  </si>
  <si>
    <t>Subtotal (A + B +C+ D+E)</t>
  </si>
  <si>
    <t>Módulo 6 – Custos Indiretos, Tributos e Lucro</t>
  </si>
  <si>
    <t xml:space="preserve">Valor Total por Empregado </t>
  </si>
  <si>
    <t>Ledor</t>
  </si>
  <si>
    <t>Ledor (20 horas)</t>
  </si>
  <si>
    <t>Ledor - 20h</t>
  </si>
  <si>
    <t>Ledor - 20 horas semanais</t>
  </si>
  <si>
    <t xml:space="preserve">CAMISA </t>
  </si>
  <si>
    <t>Pesquisa Equipamentos Estimados USO COLETIVO - Fundação Universidade do Amazonas</t>
  </si>
  <si>
    <t>ITEM</t>
  </si>
  <si>
    <t>ESPECIFICAÇÃO DOS EQUIPAMENTOS</t>
  </si>
  <si>
    <t>UNIDADE</t>
  </si>
  <si>
    <t>QTDE ESTIMADA ANUAL</t>
  </si>
  <si>
    <t>VIDA ÚTIL MENSAL</t>
  </si>
  <si>
    <t>PREÇO MÉDIO</t>
  </si>
  <si>
    <t>MARCA/FABRICANTE</t>
  </si>
  <si>
    <t>VALOR MENSAL 
POR EMPREGADO</t>
  </si>
  <si>
    <t>UNITÁRIO</t>
  </si>
  <si>
    <t xml:space="preserve">TOTAL </t>
  </si>
  <si>
    <t>notebook</t>
  </si>
  <si>
    <t>unidade</t>
  </si>
  <si>
    <t>fone ouvido headsets</t>
  </si>
  <si>
    <t xml:space="preserve">Valor Total Mensal </t>
  </si>
  <si>
    <t>Valor Total Mensal por empregado</t>
  </si>
  <si>
    <t>ACESSO À INTERNET</t>
  </si>
  <si>
    <t>Custo anual</t>
  </si>
  <si>
    <t xml:space="preserve">Custo mensal  </t>
  </si>
  <si>
    <t>ORGÃO/INSTITUIÇÃO</t>
  </si>
  <si>
    <t>SIGLA</t>
  </si>
  <si>
    <t>profissional</t>
  </si>
  <si>
    <t>salario base 
(proporcional a 20H)</t>
  </si>
  <si>
    <t>média do 
salário base</t>
  </si>
  <si>
    <t>Instituto Federal de Educação, Ciência e Tecnologia de São Paulo - Campus Registro</t>
  </si>
  <si>
    <t>IFSP</t>
  </si>
  <si>
    <t>Trad./Interp. Libras</t>
  </si>
  <si>
    <t>Instituto Federal Catarinense</t>
  </si>
  <si>
    <t>IFC</t>
  </si>
  <si>
    <t>Universidade Federal do Acre</t>
  </si>
  <si>
    <t>UFAC</t>
  </si>
  <si>
    <t>Universidade Federal Fluminense</t>
  </si>
  <si>
    <t>UFF</t>
  </si>
  <si>
    <t>Universidade Federal do Recôncavo da Bahia</t>
  </si>
  <si>
    <t>UFRB</t>
  </si>
  <si>
    <t>Instituto Federal de Goiás</t>
  </si>
  <si>
    <t>IFG</t>
  </si>
  <si>
    <t>Instituto Federal da Paraíba - Campus Sousa</t>
  </si>
  <si>
    <t>IFPB</t>
  </si>
  <si>
    <t>Visto que a categoria profissional (Tradutor/ Intérprete de Libras e Ledor) não possui Convenção Coletiva de Trabalho (CCT), os valores do salário base para as propostas foram retiradas dos pregões eletrônicos através de Atas de Registro de Preços do Portal Nacional de Contratações Públicas, ou do site oficial da própria instituição (conforme pormenorizado em item específico no Estudo Técnico Preliminar)</t>
  </si>
  <si>
    <t>ANEXO I -PLANILHA RESUMO ADMINISTRAÇÃO - VALORES MÁXIMOS</t>
  </si>
  <si>
    <t>GRUPO A</t>
  </si>
  <si>
    <t>Tipo</t>
  </si>
  <si>
    <t>Turno</t>
  </si>
  <si>
    <t>Dias da Semana</t>
  </si>
  <si>
    <t xml:space="preserve">Quantidade Postos </t>
  </si>
  <si>
    <t>Valor Unitário Máximo Mensal</t>
  </si>
  <si>
    <t>Valor Total Máximo Mensal</t>
  </si>
  <si>
    <t>Valor Global Máximo Anual</t>
  </si>
  <si>
    <t>De acordo com o entendimento do TCU no Acórdão n° 1.186/2017 - Plenário, a Administração “deve estabelecer na minuta do contrato que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 Enunciado do Boletim de Jurisprudência n° 176/2017).</t>
  </si>
  <si>
    <t>Os licitantes, quando tributados pelo regime de incidência não-cumulativa de PIS e COFINS, deverão cotar na planilha de custos e formação de preços (que detalham os componentes dos seus custos) as alíquotas médias efetivamente recolhidas dessas contribuições.</t>
  </si>
</sst>
</file>

<file path=xl/styles.xml><?xml version="1.0" encoding="utf-8"?>
<styleSheet xmlns="http://schemas.openxmlformats.org/spreadsheetml/2006/main">
  <numFmts count="10">
    <numFmt numFmtId="8" formatCode="&quot;R$&quot;\ #,##0.00;[Red]\-&quot;R$&quot;\ #,##0.00"/>
    <numFmt numFmtId="44" formatCode="_-&quot;R$&quot;\ * #,##0.00_-;\-&quot;R$&quot;\ * #,##0.00_-;_-&quot;R$&quot;\ * &quot;-&quot;??_-;_-@_-"/>
    <numFmt numFmtId="43" formatCode="_-* #,##0.00_-;\-* #,##0.00_-;_-* &quot;-&quot;??_-;_-@_-"/>
    <numFmt numFmtId="164" formatCode="_(* #,##0.00_);_(* \(#,##0.00\);_(* \-??_);_(@_)"/>
    <numFmt numFmtId="165" formatCode="&quot;R$&quot;#,##0.00"/>
    <numFmt numFmtId="166" formatCode="&quot;R$&quot;\ #,##0.00"/>
    <numFmt numFmtId="167" formatCode="0.00_ "/>
    <numFmt numFmtId="168" formatCode="&quot;R$&quot;\ #,##0.00_);[Red]\(&quot;R$&quot;\ #,###.00\)"/>
    <numFmt numFmtId="169" formatCode="dd/mm/yy"/>
    <numFmt numFmtId="170" formatCode="[$R$-416]\ #,##0.00;[Red]\-[$R$-416]\ #,##0.00"/>
  </numFmts>
  <fonts count="14">
    <font>
      <sz val="11"/>
      <color theme="1"/>
      <name val="Calibri"/>
      <charset val="134"/>
      <scheme val="minor"/>
    </font>
    <font>
      <sz val="10"/>
      <color theme="1"/>
      <name val="Calibri"/>
      <family val="2"/>
      <scheme val="minor"/>
    </font>
    <font>
      <sz val="10"/>
      <color rgb="FF0000FF"/>
      <name val="Calibri"/>
      <family val="2"/>
      <scheme val="minor"/>
    </font>
    <font>
      <sz val="12"/>
      <color theme="1"/>
      <name val="Times New Roman"/>
      <family val="1"/>
    </font>
    <font>
      <sz val="12"/>
      <color theme="1"/>
      <name val="Calibri"/>
      <family val="2"/>
      <scheme val="minor"/>
    </font>
    <font>
      <sz val="11"/>
      <color theme="1"/>
      <name val="Calibri"/>
      <family val="2"/>
    </font>
    <font>
      <sz val="10"/>
      <name val="Calibri"/>
      <family val="2"/>
      <scheme val="minor"/>
    </font>
    <font>
      <sz val="10"/>
      <color rgb="FF000000"/>
      <name val="Calibri"/>
      <family val="2"/>
      <scheme val="minor"/>
    </font>
    <font>
      <sz val="10"/>
      <color theme="1"/>
      <name val="Times New Roman"/>
      <family val="1"/>
    </font>
    <font>
      <sz val="10"/>
      <color theme="0"/>
      <name val="Calibri"/>
      <family val="2"/>
      <scheme val="minor"/>
    </font>
    <font>
      <sz val="10"/>
      <color rgb="FFFF0000"/>
      <name val="Calibri"/>
      <family val="2"/>
      <scheme val="minor"/>
    </font>
    <font>
      <sz val="11"/>
      <name val="Calibri"/>
      <family val="2"/>
      <scheme val="minor"/>
    </font>
    <font>
      <sz val="10"/>
      <name val="Arial"/>
      <family val="2"/>
    </font>
    <font>
      <sz val="11"/>
      <color theme="1"/>
      <name val="Calibri"/>
      <family val="2"/>
      <scheme val="minor"/>
    </font>
  </fonts>
  <fills count="17">
    <fill>
      <patternFill patternType="none"/>
    </fill>
    <fill>
      <patternFill patternType="gray125"/>
    </fill>
    <fill>
      <patternFill patternType="solid">
        <fgColor rgb="FFD9D9D9"/>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39994506668294322"/>
        <bgColor indexed="41"/>
      </patternFill>
    </fill>
    <fill>
      <patternFill patternType="solid">
        <fgColor rgb="FFBFBFBF"/>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4506668294322"/>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s>
  <cellStyleXfs count="12">
    <xf numFmtId="0" fontId="0" fillId="0" borderId="0"/>
    <xf numFmtId="44" fontId="13" fillId="0" borderId="0" applyFont="0" applyFill="0" applyBorder="0" applyAlignment="0" applyProtection="0"/>
    <xf numFmtId="9" fontId="13" fillId="0" borderId="0" applyFont="0" applyFill="0" applyBorder="0" applyAlignment="0" applyProtection="0"/>
    <xf numFmtId="0" fontId="11" fillId="0" borderId="0"/>
    <xf numFmtId="164" fontId="12"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cellStyleXfs>
  <cellXfs count="155">
    <xf numFmtId="0" fontId="0" fillId="0" borderId="0" xfId="0"/>
    <xf numFmtId="0" fontId="1" fillId="2"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3" borderId="10" xfId="0" applyFont="1" applyFill="1" applyBorder="1" applyAlignment="1">
      <alignment horizontal="justify" vertical="center" wrapText="1"/>
    </xf>
    <xf numFmtId="0" fontId="2" fillId="3" borderId="10" xfId="0" applyFont="1" applyFill="1" applyBorder="1" applyAlignment="1">
      <alignment horizontal="center" vertical="center" wrapText="1"/>
    </xf>
    <xf numFmtId="165" fontId="1" fillId="3" borderId="10" xfId="0" applyNumberFormat="1" applyFont="1" applyFill="1" applyBorder="1" applyAlignment="1">
      <alignment horizontal="center" vertical="center" wrapText="1"/>
    </xf>
    <xf numFmtId="166" fontId="1" fillId="3" borderId="10" xfId="0" applyNumberFormat="1" applyFont="1" applyFill="1" applyBorder="1" applyAlignment="1">
      <alignment vertical="center" wrapText="1"/>
    </xf>
    <xf numFmtId="0" fontId="2" fillId="0" borderId="10" xfId="0" applyFont="1" applyBorder="1" applyAlignment="1">
      <alignment horizontal="justify" vertical="center" wrapText="1"/>
    </xf>
    <xf numFmtId="0" fontId="1" fillId="0" borderId="10" xfId="0" applyFont="1" applyBorder="1" applyAlignment="1">
      <alignment horizontal="center" vertical="center" wrapText="1"/>
    </xf>
    <xf numFmtId="0" fontId="2" fillId="0" borderId="10" xfId="0" applyFont="1" applyBorder="1" applyAlignment="1">
      <alignment horizontal="center" vertical="center" wrapText="1"/>
    </xf>
    <xf numFmtId="165" fontId="1" fillId="0" borderId="10" xfId="0" applyNumberFormat="1" applyFont="1" applyBorder="1" applyAlignment="1">
      <alignment horizontal="center" vertical="center" wrapText="1"/>
    </xf>
    <xf numFmtId="166" fontId="1" fillId="0" borderId="10" xfId="0" applyNumberFormat="1" applyFont="1" applyBorder="1" applyAlignment="1">
      <alignment vertical="center" wrapText="1"/>
    </xf>
    <xf numFmtId="0" fontId="1" fillId="2" borderId="10" xfId="0" applyFont="1" applyFill="1" applyBorder="1" applyAlignment="1">
      <alignment vertical="center" wrapText="1"/>
    </xf>
    <xf numFmtId="166" fontId="1" fillId="2" borderId="10" xfId="0" applyNumberFormat="1" applyFont="1" applyFill="1" applyBorder="1" applyAlignment="1">
      <alignment horizontal="center" vertical="center" wrapText="1"/>
    </xf>
    <xf numFmtId="166" fontId="1" fillId="2" borderId="10" xfId="0" applyNumberFormat="1" applyFont="1" applyFill="1" applyBorder="1" applyAlignment="1">
      <alignment vertical="center" wrapText="1"/>
    </xf>
    <xf numFmtId="0" fontId="0" fillId="0" borderId="2" xfId="0" applyBorder="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xf numFmtId="0" fontId="3" fillId="0" borderId="0" xfId="0" applyFont="1" applyAlignment="1">
      <alignment horizontal="left" vertical="center"/>
    </xf>
    <xf numFmtId="0" fontId="3" fillId="0" borderId="0" xfId="0" applyFont="1"/>
    <xf numFmtId="0" fontId="3" fillId="0" borderId="0" xfId="0" applyFont="1" applyAlignment="1">
      <alignment vertical="center"/>
    </xf>
    <xf numFmtId="165" fontId="0" fillId="0" borderId="0" xfId="0" applyNumberFormat="1"/>
    <xf numFmtId="0" fontId="1" fillId="4" borderId="10"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0" xfId="0" applyFont="1" applyFill="1" applyAlignment="1">
      <alignment horizontal="center" vertical="center" wrapText="1"/>
    </xf>
    <xf numFmtId="0" fontId="0" fillId="0" borderId="0" xfId="0" applyBorder="1"/>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xf>
    <xf numFmtId="167" fontId="1" fillId="0" borderId="10" xfId="0" applyNumberFormat="1" applyFont="1" applyFill="1" applyBorder="1" applyAlignment="1">
      <alignment horizontal="center" vertical="center"/>
    </xf>
    <xf numFmtId="44" fontId="1" fillId="0" borderId="7" xfId="1" applyFont="1" applyFill="1" applyBorder="1" applyAlignment="1">
      <alignment horizontal="center" vertical="center"/>
    </xf>
    <xf numFmtId="44" fontId="1" fillId="0" borderId="11" xfId="1" applyFont="1" applyFill="1" applyBorder="1" applyAlignment="1">
      <alignment horizontal="center" vertical="center"/>
    </xf>
    <xf numFmtId="167" fontId="1" fillId="0" borderId="0" xfId="0" applyNumberFormat="1" applyFont="1" applyFill="1" applyBorder="1" applyAlignment="1">
      <alignment horizontal="center" vertical="center"/>
    </xf>
    <xf numFmtId="0" fontId="1" fillId="0" borderId="10" xfId="0" applyFont="1" applyFill="1" applyBorder="1" applyAlignment="1">
      <alignment horizontal="left" vertical="center"/>
    </xf>
    <xf numFmtId="44" fontId="1" fillId="0" borderId="10" xfId="1" applyFont="1" applyFill="1" applyBorder="1" applyAlignment="1">
      <alignment horizontal="center" vertical="center"/>
    </xf>
    <xf numFmtId="0" fontId="1" fillId="0" borderId="0" xfId="0" applyFont="1" applyFill="1" applyAlignment="1">
      <alignment horizontal="center" vertical="center"/>
    </xf>
    <xf numFmtId="0" fontId="6" fillId="5" borderId="13" xfId="0" applyFont="1" applyFill="1" applyBorder="1" applyAlignment="1">
      <alignment horizontal="center" vertical="center"/>
    </xf>
    <xf numFmtId="164" fontId="6" fillId="5" borderId="14" xfId="4" applyFont="1" applyFill="1" applyBorder="1" applyAlignment="1">
      <alignment horizontal="center" vertical="center"/>
    </xf>
    <xf numFmtId="164" fontId="6" fillId="5" borderId="15"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center"/>
    </xf>
    <xf numFmtId="165" fontId="1" fillId="0" borderId="10" xfId="1" applyNumberFormat="1" applyFont="1" applyBorder="1" applyAlignment="1">
      <alignment horizontal="center"/>
    </xf>
    <xf numFmtId="44" fontId="6" fillId="0" borderId="16" xfId="1" applyFont="1" applyBorder="1" applyAlignment="1">
      <alignment horizontal="center" vertical="center"/>
    </xf>
    <xf numFmtId="0" fontId="6" fillId="5" borderId="19" xfId="0" applyFont="1" applyFill="1" applyBorder="1" applyAlignment="1">
      <alignment horizontal="center" vertical="center"/>
    </xf>
    <xf numFmtId="44" fontId="6" fillId="5" borderId="20" xfId="1" applyFont="1" applyFill="1" applyBorder="1" applyAlignment="1">
      <alignment horizontal="center" vertical="center"/>
    </xf>
    <xf numFmtId="0" fontId="1" fillId="7"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44" fontId="1" fillId="0" borderId="10" xfId="1" applyFont="1" applyFill="1" applyBorder="1" applyAlignment="1">
      <alignment horizontal="center" vertical="center" wrapText="1"/>
    </xf>
    <xf numFmtId="8" fontId="1" fillId="0" borderId="10" xfId="0" applyNumberFormat="1" applyFont="1" applyFill="1" applyBorder="1" applyAlignment="1">
      <alignment horizontal="center" vertical="center" wrapText="1"/>
    </xf>
    <xf numFmtId="168" fontId="1" fillId="0" borderId="10" xfId="0" applyNumberFormat="1" applyFont="1" applyFill="1" applyBorder="1" applyAlignment="1">
      <alignment horizontal="center" vertical="center" wrapText="1"/>
    </xf>
    <xf numFmtId="8" fontId="7" fillId="0" borderId="10" xfId="0" applyNumberFormat="1" applyFont="1" applyFill="1" applyBorder="1" applyAlignment="1">
      <alignment horizontal="center" vertical="center" wrapText="1"/>
    </xf>
    <xf numFmtId="8" fontId="7" fillId="8" borderId="10" xfId="0" applyNumberFormat="1" applyFont="1" applyFill="1" applyBorder="1" applyAlignment="1">
      <alignment horizontal="right" vertical="center" wrapText="1"/>
    </xf>
    <xf numFmtId="0" fontId="1" fillId="0" borderId="0" xfId="0" applyFont="1" applyBorder="1"/>
    <xf numFmtId="0" fontId="8" fillId="0" borderId="0" xfId="0" applyFont="1" applyAlignment="1">
      <alignment horizontal="left" vertical="center"/>
    </xf>
    <xf numFmtId="0" fontId="1" fillId="0" borderId="0" xfId="0" applyFont="1"/>
    <xf numFmtId="0" fontId="10" fillId="0" borderId="0" xfId="0" applyFont="1" applyAlignment="1">
      <alignment horizontal="center"/>
    </xf>
    <xf numFmtId="0" fontId="1" fillId="0" borderId="10" xfId="0" applyFont="1" applyBorder="1"/>
    <xf numFmtId="0" fontId="2" fillId="0" borderId="10" xfId="0" applyFont="1" applyBorder="1" applyAlignment="1">
      <alignment vertical="center"/>
    </xf>
    <xf numFmtId="169" fontId="1" fillId="0" borderId="10" xfId="0" applyNumberFormat="1" applyFont="1" applyBorder="1" applyAlignment="1">
      <alignment vertical="center"/>
    </xf>
    <xf numFmtId="0" fontId="1" fillId="0" borderId="10" xfId="0" applyFont="1" applyBorder="1" applyAlignment="1">
      <alignment vertical="center"/>
    </xf>
    <xf numFmtId="0" fontId="1" fillId="0" borderId="0" xfId="0" applyFont="1" applyAlignment="1">
      <alignment vertical="center"/>
    </xf>
    <xf numFmtId="0" fontId="1" fillId="11" borderId="10" xfId="0" applyFont="1" applyFill="1" applyBorder="1" applyAlignment="1">
      <alignment horizontal="center" vertical="center"/>
    </xf>
    <xf numFmtId="0" fontId="1" fillId="11" borderId="10" xfId="0" applyFont="1" applyFill="1" applyBorder="1" applyAlignment="1">
      <alignment wrapText="1"/>
    </xf>
    <xf numFmtId="0" fontId="1" fillId="11" borderId="0" xfId="0" applyFont="1" applyFill="1"/>
    <xf numFmtId="0" fontId="6" fillId="11" borderId="0" xfId="0" applyFont="1" applyFill="1" applyAlignment="1">
      <alignment horizontal="center" vertical="center"/>
    </xf>
    <xf numFmtId="0" fontId="2" fillId="11" borderId="10" xfId="0" applyFont="1" applyFill="1" applyBorder="1" applyAlignment="1">
      <alignment horizontal="center" vertical="center" wrapText="1"/>
    </xf>
    <xf numFmtId="3" fontId="6" fillId="11" borderId="10" xfId="0" applyNumberFormat="1" applyFont="1" applyFill="1" applyBorder="1" applyAlignment="1">
      <alignment horizontal="center" vertical="center" wrapText="1"/>
    </xf>
    <xf numFmtId="0" fontId="1" fillId="11" borderId="10" xfId="0" applyFont="1" applyFill="1" applyBorder="1" applyAlignment="1">
      <alignment horizontal="left" vertical="center" wrapText="1"/>
    </xf>
    <xf numFmtId="0" fontId="1" fillId="11" borderId="10" xfId="0" applyFont="1" applyFill="1" applyBorder="1" applyAlignment="1">
      <alignment horizontal="left"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vertical="center" wrapText="1"/>
    </xf>
    <xf numFmtId="166" fontId="2" fillId="0" borderId="24" xfId="0" applyNumberFormat="1" applyFont="1" applyBorder="1" applyAlignment="1">
      <alignment horizontal="center" vertical="center" wrapText="1"/>
    </xf>
    <xf numFmtId="166" fontId="1" fillId="0" borderId="24" xfId="0" applyNumberFormat="1" applyFont="1" applyBorder="1" applyAlignment="1">
      <alignment horizontal="center" vertical="center" wrapText="1"/>
    </xf>
    <xf numFmtId="0" fontId="1" fillId="15" borderId="10" xfId="0" applyFont="1" applyFill="1" applyBorder="1" applyAlignment="1">
      <alignment horizontal="center" vertical="center"/>
    </xf>
    <xf numFmtId="166" fontId="1" fillId="15" borderId="10" xfId="0" applyNumberFormat="1" applyFont="1" applyFill="1" applyBorder="1" applyAlignment="1">
      <alignment horizontal="center" vertical="center"/>
    </xf>
    <xf numFmtId="0" fontId="1" fillId="15" borderId="10" xfId="0" applyFont="1" applyFill="1" applyBorder="1" applyAlignment="1">
      <alignment horizontal="center" vertical="center" wrapText="1"/>
    </xf>
    <xf numFmtId="166" fontId="1" fillId="15" borderId="10" xfId="0" applyNumberFormat="1" applyFont="1" applyFill="1" applyBorder="1" applyAlignment="1">
      <alignment horizontal="center" vertical="center" wrapText="1"/>
    </xf>
    <xf numFmtId="0" fontId="1" fillId="15" borderId="27" xfId="0" applyFont="1" applyFill="1" applyBorder="1" applyAlignment="1">
      <alignment horizontal="center" vertical="center" wrapText="1"/>
    </xf>
    <xf numFmtId="166" fontId="1" fillId="15" borderId="27" xfId="0" applyNumberFormat="1" applyFont="1" applyFill="1" applyBorder="1" applyAlignment="1">
      <alignment horizontal="center" vertical="center" wrapText="1"/>
    </xf>
    <xf numFmtId="166" fontId="3" fillId="0" borderId="0" xfId="0" applyNumberFormat="1" applyFont="1"/>
    <xf numFmtId="10" fontId="1" fillId="0" borderId="24" xfId="0" applyNumberFormat="1" applyFont="1" applyBorder="1" applyAlignment="1">
      <alignment horizontal="center" vertical="center" wrapText="1"/>
    </xf>
    <xf numFmtId="166" fontId="1" fillId="0" borderId="0" xfId="0" applyNumberFormat="1" applyFont="1"/>
    <xf numFmtId="166" fontId="10" fillId="0" borderId="24" xfId="0" applyNumberFormat="1" applyFont="1" applyBorder="1" applyAlignment="1">
      <alignment horizontal="center" vertical="center" wrapText="1"/>
    </xf>
    <xf numFmtId="0" fontId="1" fillId="0" borderId="24" xfId="0" applyFont="1" applyBorder="1" applyAlignment="1">
      <alignment horizontal="justify" vertical="center" wrapText="1"/>
    </xf>
    <xf numFmtId="166" fontId="1" fillId="15" borderId="10" xfId="0" applyNumberFormat="1" applyFont="1" applyFill="1" applyBorder="1"/>
    <xf numFmtId="0" fontId="1" fillId="0" borderId="24" xfId="0" applyFont="1" applyBorder="1" applyAlignment="1">
      <alignment horizontal="center" vertical="center" wrapText="1"/>
    </xf>
    <xf numFmtId="0" fontId="1" fillId="11" borderId="0" xfId="0" applyFont="1" applyFill="1" applyAlignment="1">
      <alignment horizontal="center" vertical="center"/>
    </xf>
    <xf numFmtId="4" fontId="6" fillId="0" borderId="16" xfId="0" applyNumberFormat="1" applyFont="1" applyBorder="1" applyAlignment="1">
      <alignment horizontal="center" vertical="center"/>
    </xf>
    <xf numFmtId="4" fontId="6" fillId="5" borderId="20" xfId="0" applyNumberFormat="1" applyFont="1" applyFill="1" applyBorder="1" applyAlignment="1">
      <alignment horizontal="center" vertical="center"/>
    </xf>
    <xf numFmtId="0" fontId="1" fillId="0" borderId="22" xfId="0" applyFont="1" applyBorder="1" applyAlignment="1">
      <alignment vertical="center" wrapText="1"/>
    </xf>
    <xf numFmtId="10" fontId="1" fillId="0" borderId="24" xfId="2" applyNumberFormat="1" applyFont="1" applyBorder="1" applyAlignment="1">
      <alignment horizontal="center" vertical="center" wrapText="1"/>
    </xf>
    <xf numFmtId="0" fontId="10" fillId="0" borderId="24" xfId="0" applyFont="1" applyBorder="1" applyAlignment="1">
      <alignment horizontal="center" vertical="center" wrapText="1"/>
    </xf>
    <xf numFmtId="166" fontId="1" fillId="0" borderId="24" xfId="0" applyNumberFormat="1" applyFont="1" applyBorder="1" applyAlignment="1">
      <alignment vertical="center" wrapText="1"/>
    </xf>
    <xf numFmtId="3" fontId="2" fillId="11" borderId="10" xfId="0" applyNumberFormat="1" applyFont="1" applyFill="1" applyBorder="1" applyAlignment="1">
      <alignment horizontal="center" vertical="center" wrapText="1"/>
    </xf>
    <xf numFmtId="0" fontId="9" fillId="10" borderId="0" xfId="0" applyFont="1" applyFill="1" applyAlignment="1">
      <alignment horizontal="center"/>
    </xf>
    <xf numFmtId="0" fontId="10" fillId="0" borderId="0" xfId="0" applyFont="1" applyAlignment="1">
      <alignment horizontal="center"/>
    </xf>
    <xf numFmtId="0" fontId="6" fillId="11" borderId="0" xfId="0" applyFont="1" applyFill="1" applyAlignment="1">
      <alignment horizontal="center" vertical="center" wrapText="1"/>
    </xf>
    <xf numFmtId="14" fontId="1" fillId="11" borderId="10" xfId="0" applyNumberFormat="1" applyFont="1" applyFill="1" applyBorder="1" applyAlignment="1">
      <alignment horizontal="center" vertical="center"/>
    </xf>
    <xf numFmtId="0" fontId="1" fillId="11" borderId="10" xfId="0" applyFont="1" applyFill="1" applyBorder="1" applyAlignment="1">
      <alignment horizontal="center" vertical="center"/>
    </xf>
    <xf numFmtId="0" fontId="6" fillId="11" borderId="0" xfId="0" applyFont="1" applyFill="1" applyAlignment="1">
      <alignment horizontal="center" vertical="center"/>
    </xf>
    <xf numFmtId="14" fontId="1" fillId="11" borderId="10" xfId="0" applyNumberFormat="1" applyFont="1" applyFill="1" applyBorder="1" applyAlignment="1">
      <alignment horizontal="center" vertical="center" wrapText="1"/>
    </xf>
    <xf numFmtId="0" fontId="2" fillId="11" borderId="10" xfId="0" applyFont="1" applyFill="1" applyBorder="1" applyAlignment="1">
      <alignment horizontal="center" vertical="center"/>
    </xf>
    <xf numFmtId="0" fontId="6" fillId="11" borderId="10" xfId="0" applyFont="1" applyFill="1" applyBorder="1" applyAlignment="1">
      <alignment horizontal="left" vertical="center"/>
    </xf>
    <xf numFmtId="170" fontId="1" fillId="11" borderId="10" xfId="0" applyNumberFormat="1" applyFont="1" applyFill="1" applyBorder="1" applyAlignment="1">
      <alignment horizontal="center" vertical="center" wrapText="1"/>
    </xf>
    <xf numFmtId="0" fontId="1" fillId="12" borderId="10" xfId="0" applyFont="1" applyFill="1" applyBorder="1" applyAlignment="1">
      <alignment horizontal="center" vertical="center" wrapText="1"/>
    </xf>
    <xf numFmtId="0" fontId="1" fillId="13" borderId="0" xfId="0" applyFont="1" applyFill="1" applyAlignment="1">
      <alignment horizontal="center" vertical="center"/>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14" borderId="25" xfId="0" applyFont="1" applyFill="1" applyBorder="1" applyAlignment="1">
      <alignment horizontal="center" vertical="center"/>
    </xf>
    <xf numFmtId="0" fontId="1" fillId="14" borderId="26" xfId="0" applyFont="1" applyFill="1" applyBorder="1" applyAlignment="1">
      <alignment horizontal="center" vertical="center"/>
    </xf>
    <xf numFmtId="0" fontId="1" fillId="14" borderId="22" xfId="0" applyFont="1" applyFill="1" applyBorder="1" applyAlignment="1">
      <alignment horizontal="center" vertical="center"/>
    </xf>
    <xf numFmtId="0" fontId="1" fillId="14" borderId="25" xfId="0" applyFont="1" applyFill="1" applyBorder="1" applyAlignment="1">
      <alignment horizontal="center" vertical="center" wrapText="1"/>
    </xf>
    <xf numFmtId="0" fontId="1" fillId="14" borderId="26"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6" borderId="25" xfId="0" applyFont="1" applyFill="1" applyBorder="1" applyAlignment="1">
      <alignment horizontal="center" vertical="center"/>
    </xf>
    <xf numFmtId="0" fontId="1" fillId="16" borderId="26" xfId="0" applyFont="1" applyFill="1" applyBorder="1" applyAlignment="1">
      <alignment horizontal="center" vertical="center"/>
    </xf>
    <xf numFmtId="0" fontId="1" fillId="16" borderId="22" xfId="0" applyFont="1" applyFill="1" applyBorder="1" applyAlignment="1">
      <alignment horizontal="center" vertical="center"/>
    </xf>
    <xf numFmtId="0" fontId="6" fillId="5" borderId="0" xfId="0" applyFont="1" applyFill="1" applyAlignment="1">
      <alignment horizontal="center" vertical="center"/>
    </xf>
    <xf numFmtId="0" fontId="6" fillId="5" borderId="12"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1" fillId="15" borderId="10" xfId="0" applyFont="1" applyFill="1" applyBorder="1" applyAlignment="1">
      <alignment horizontal="center" vertical="center"/>
    </xf>
    <xf numFmtId="0" fontId="1" fillId="15" borderId="27" xfId="0" applyFont="1" applyFill="1" applyBorder="1" applyAlignment="1">
      <alignment horizontal="center" vertical="center"/>
    </xf>
    <xf numFmtId="0" fontId="1" fillId="7" borderId="21" xfId="0" applyFont="1" applyFill="1" applyBorder="1" applyAlignment="1">
      <alignment horizontal="center" vertical="center" wrapText="1"/>
    </xf>
    <xf numFmtId="8" fontId="0" fillId="0" borderId="10" xfId="0" applyNumberFormat="1" applyBorder="1" applyAlignment="1">
      <alignment horizontal="center" vertical="center"/>
    </xf>
    <xf numFmtId="0" fontId="0" fillId="0" borderId="10" xfId="0" applyBorder="1" applyAlignment="1">
      <alignment horizontal="center" vertical="center"/>
    </xf>
    <xf numFmtId="0" fontId="1" fillId="6" borderId="10"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6"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0" xfId="0" applyFont="1" applyAlignment="1">
      <alignment horizontal="justify" vertical="center" wrapText="1"/>
    </xf>
  </cellXfs>
  <cellStyles count="12">
    <cellStyle name="Moeda" xfId="1" builtinId="4"/>
    <cellStyle name="Normal" xfId="0" builtinId="0"/>
    <cellStyle name="Normal 2" xfId="3"/>
    <cellStyle name="Porcentagem" xfId="2" builtinId="5"/>
    <cellStyle name="Vírgula 2" xfId="4"/>
    <cellStyle name="Vírgula 3" xfId="5"/>
    <cellStyle name="Vírgula 3 2" xfId="6"/>
    <cellStyle name="Vírgula 4" xfId="7"/>
    <cellStyle name="Vírgula 4 2" xfId="8"/>
    <cellStyle name="Vírgula 5" xfId="9"/>
    <cellStyle name="Vírgula 5 2" xfId="10"/>
    <cellStyle name="Vírgula 6" xfId="1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F191"/>
  <sheetViews>
    <sheetView showGridLines="0" tabSelected="1" zoomScale="90" zoomScaleNormal="90" workbookViewId="0">
      <selection activeCell="C30" sqref="C30"/>
    </sheetView>
  </sheetViews>
  <sheetFormatPr defaultColWidth="9.140625" defaultRowHeight="15.75"/>
  <cols>
    <col min="1" max="1" width="14.140625" style="20" customWidth="1"/>
    <col min="2" max="2" width="71" style="20" customWidth="1"/>
    <col min="3" max="3" width="12.42578125" style="20" customWidth="1"/>
    <col min="4" max="4" width="19.140625" style="20" customWidth="1"/>
    <col min="5" max="5" width="10.5703125" style="20" customWidth="1"/>
    <col min="6" max="6" width="12" style="20" customWidth="1"/>
    <col min="7" max="7" width="15.140625" style="20" customWidth="1"/>
    <col min="8" max="16384" width="9.140625" style="20"/>
  </cols>
  <sheetData>
    <row r="1" spans="1:5">
      <c r="A1" s="98" t="s">
        <v>0</v>
      </c>
      <c r="B1" s="98"/>
      <c r="C1" s="98"/>
      <c r="D1" s="98"/>
      <c r="E1" s="57"/>
    </row>
    <row r="2" spans="1:5">
      <c r="A2" s="98" t="s">
        <v>1</v>
      </c>
      <c r="B2" s="98"/>
      <c r="C2" s="98"/>
      <c r="D2" s="98"/>
      <c r="E2" s="57"/>
    </row>
    <row r="3" spans="1:5">
      <c r="A3" s="99" t="s">
        <v>2</v>
      </c>
      <c r="B3" s="99"/>
      <c r="C3" s="99"/>
      <c r="D3" s="99"/>
      <c r="E3" s="57"/>
    </row>
    <row r="4" spans="1:5">
      <c r="A4" s="59" t="s">
        <v>3</v>
      </c>
      <c r="B4" s="60" t="s">
        <v>4</v>
      </c>
      <c r="C4" s="58"/>
      <c r="D4" s="58"/>
      <c r="E4" s="57"/>
    </row>
    <row r="5" spans="1:5">
      <c r="A5" s="59" t="s">
        <v>5</v>
      </c>
      <c r="B5" s="61"/>
      <c r="C5" s="58"/>
      <c r="D5" s="58"/>
      <c r="E5" s="57"/>
    </row>
    <row r="6" spans="1:5">
      <c r="A6" s="62" t="s">
        <v>6</v>
      </c>
      <c r="B6" s="62"/>
      <c r="C6" s="58"/>
      <c r="D6" s="58"/>
      <c r="E6" s="57"/>
    </row>
    <row r="7" spans="1:5">
      <c r="A7" s="63"/>
      <c r="B7" s="63"/>
      <c r="C7" s="58"/>
      <c r="D7" s="58"/>
      <c r="E7" s="57"/>
    </row>
    <row r="8" spans="1:5">
      <c r="A8" s="100" t="s">
        <v>7</v>
      </c>
      <c r="B8" s="100"/>
      <c r="C8" s="100"/>
      <c r="D8" s="100"/>
      <c r="E8" s="100"/>
    </row>
    <row r="9" spans="1:5">
      <c r="A9" s="64" t="s">
        <v>8</v>
      </c>
      <c r="B9" s="65" t="s">
        <v>9</v>
      </c>
      <c r="C9" s="101"/>
      <c r="D9" s="101"/>
      <c r="E9" s="101"/>
    </row>
    <row r="10" spans="1:5">
      <c r="A10" s="64" t="s">
        <v>10</v>
      </c>
      <c r="B10" s="65" t="s">
        <v>11</v>
      </c>
      <c r="C10" s="102" t="s">
        <v>12</v>
      </c>
      <c r="D10" s="102"/>
      <c r="E10" s="102"/>
    </row>
    <row r="11" spans="1:5">
      <c r="A11" s="64" t="s">
        <v>13</v>
      </c>
      <c r="B11" s="65" t="s">
        <v>14</v>
      </c>
      <c r="C11" s="102"/>
      <c r="D11" s="102"/>
      <c r="E11" s="102"/>
    </row>
    <row r="12" spans="1:5">
      <c r="A12" s="64" t="s">
        <v>15</v>
      </c>
      <c r="B12" s="65" t="s">
        <v>16</v>
      </c>
      <c r="C12" s="102">
        <v>12</v>
      </c>
      <c r="D12" s="102"/>
      <c r="E12" s="102"/>
    </row>
    <row r="13" spans="1:5">
      <c r="A13" s="66"/>
      <c r="B13" s="66"/>
      <c r="C13" s="66"/>
      <c r="D13" s="66"/>
      <c r="E13" s="66"/>
    </row>
    <row r="14" spans="1:5">
      <c r="A14" s="103" t="s">
        <v>17</v>
      </c>
      <c r="B14" s="103"/>
      <c r="C14" s="103"/>
      <c r="D14" s="67"/>
      <c r="E14" s="66"/>
    </row>
    <row r="15" spans="1:5" ht="28.15" customHeight="1">
      <c r="A15" s="64" t="s">
        <v>18</v>
      </c>
      <c r="B15" s="64" t="s">
        <v>19</v>
      </c>
      <c r="C15" s="104" t="s">
        <v>20</v>
      </c>
      <c r="D15" s="104"/>
      <c r="E15" s="104"/>
    </row>
    <row r="16" spans="1:5" ht="38.25" customHeight="1">
      <c r="A16" s="68" t="s">
        <v>21</v>
      </c>
      <c r="B16" s="64" t="s">
        <v>22</v>
      </c>
      <c r="C16" s="105" t="s">
        <v>23</v>
      </c>
      <c r="D16" s="105"/>
      <c r="E16" s="97">
        <v>18</v>
      </c>
    </row>
    <row r="17" spans="1:5">
      <c r="A17" s="66"/>
      <c r="B17" s="66"/>
      <c r="C17" s="66"/>
      <c r="D17" s="66"/>
      <c r="E17" s="66"/>
    </row>
    <row r="18" spans="1:5">
      <c r="A18" s="103" t="s">
        <v>24</v>
      </c>
      <c r="B18" s="103"/>
      <c r="C18" s="103"/>
      <c r="D18" s="103"/>
      <c r="E18" s="103"/>
    </row>
    <row r="19" spans="1:5">
      <c r="A19" s="106" t="s">
        <v>25</v>
      </c>
      <c r="B19" s="106"/>
      <c r="C19" s="106"/>
      <c r="D19" s="106"/>
      <c r="E19" s="106"/>
    </row>
    <row r="20" spans="1:5">
      <c r="A20" s="64">
        <v>1</v>
      </c>
      <c r="B20" s="70" t="s">
        <v>26</v>
      </c>
      <c r="C20" s="104" t="s">
        <v>27</v>
      </c>
      <c r="D20" s="104"/>
      <c r="E20" s="104"/>
    </row>
    <row r="21" spans="1:5">
      <c r="A21" s="64">
        <v>2</v>
      </c>
      <c r="B21" s="71" t="s">
        <v>28</v>
      </c>
      <c r="C21" s="107">
        <v>1642.75</v>
      </c>
      <c r="D21" s="107"/>
      <c r="E21" s="107"/>
    </row>
    <row r="22" spans="1:5" ht="15.6" customHeight="1">
      <c r="A22" s="64">
        <v>3</v>
      </c>
      <c r="B22" s="71" t="s">
        <v>29</v>
      </c>
      <c r="C22" s="108" t="s">
        <v>30</v>
      </c>
      <c r="D22" s="108"/>
      <c r="E22" s="108"/>
    </row>
    <row r="23" spans="1:5">
      <c r="A23" s="64">
        <v>4</v>
      </c>
      <c r="B23" s="71" t="s">
        <v>31</v>
      </c>
      <c r="C23" s="101" t="s">
        <v>32</v>
      </c>
      <c r="D23" s="101"/>
      <c r="E23" s="101"/>
    </row>
    <row r="24" spans="1:5">
      <c r="A24" s="58"/>
      <c r="B24" s="58"/>
      <c r="C24" s="58"/>
      <c r="D24" s="58"/>
      <c r="E24" s="57"/>
    </row>
    <row r="25" spans="1:5">
      <c r="A25" s="57"/>
      <c r="B25" s="57"/>
      <c r="C25" s="57"/>
      <c r="D25" s="57"/>
      <c r="E25" s="57"/>
    </row>
    <row r="26" spans="1:5">
      <c r="A26" s="57"/>
      <c r="B26" s="57"/>
      <c r="C26" s="57"/>
      <c r="D26" s="57"/>
      <c r="E26" s="57"/>
    </row>
    <row r="27" spans="1:5">
      <c r="A27" s="109" t="s">
        <v>33</v>
      </c>
      <c r="B27" s="109"/>
      <c r="C27" s="109"/>
      <c r="D27" s="57"/>
      <c r="E27" s="57"/>
    </row>
    <row r="28" spans="1:5">
      <c r="A28" s="57"/>
      <c r="B28" s="57"/>
      <c r="C28" s="57"/>
      <c r="D28" s="57"/>
      <c r="E28" s="57"/>
    </row>
    <row r="29" spans="1:5">
      <c r="A29" s="39">
        <v>1</v>
      </c>
      <c r="B29" s="72" t="s">
        <v>34</v>
      </c>
      <c r="C29" s="72" t="s">
        <v>35</v>
      </c>
      <c r="D29" s="57"/>
      <c r="E29" s="57"/>
    </row>
    <row r="30" spans="1:5">
      <c r="A30" s="73" t="s">
        <v>8</v>
      </c>
      <c r="B30" s="74" t="s">
        <v>36</v>
      </c>
      <c r="C30" s="75">
        <v>1642.75</v>
      </c>
      <c r="D30" s="57"/>
      <c r="E30" s="57"/>
    </row>
    <row r="31" spans="1:5">
      <c r="A31" s="73" t="s">
        <v>10</v>
      </c>
      <c r="B31" s="74" t="s">
        <v>37</v>
      </c>
      <c r="C31" s="76"/>
      <c r="D31" s="57"/>
      <c r="E31" s="57"/>
    </row>
    <row r="32" spans="1:5">
      <c r="A32" s="73" t="s">
        <v>13</v>
      </c>
      <c r="B32" s="74" t="s">
        <v>38</v>
      </c>
      <c r="C32" s="76"/>
      <c r="D32" s="57"/>
      <c r="E32" s="57"/>
    </row>
    <row r="33" spans="1:5">
      <c r="A33" s="73" t="s">
        <v>15</v>
      </c>
      <c r="B33" s="74" t="s">
        <v>39</v>
      </c>
      <c r="C33" s="76"/>
      <c r="D33" s="57"/>
      <c r="E33" s="57"/>
    </row>
    <row r="34" spans="1:5">
      <c r="A34" s="73" t="s">
        <v>40</v>
      </c>
      <c r="B34" s="74" t="s">
        <v>41</v>
      </c>
      <c r="C34" s="76"/>
      <c r="D34" s="57"/>
      <c r="E34" s="57"/>
    </row>
    <row r="35" spans="1:5">
      <c r="A35" s="73" t="s">
        <v>42</v>
      </c>
      <c r="B35" s="74" t="s">
        <v>43</v>
      </c>
      <c r="C35" s="76"/>
      <c r="D35" s="57"/>
      <c r="E35" s="57"/>
    </row>
    <row r="36" spans="1:5">
      <c r="A36" s="110" t="s">
        <v>44</v>
      </c>
      <c r="B36" s="111"/>
      <c r="C36" s="76">
        <f>SUM(C30:C35)</f>
        <v>1642.75</v>
      </c>
      <c r="D36" s="57"/>
      <c r="E36" s="57"/>
    </row>
    <row r="37" spans="1:5">
      <c r="A37" s="57"/>
      <c r="B37" s="57"/>
      <c r="C37" s="57"/>
      <c r="D37" s="57"/>
      <c r="E37" s="57"/>
    </row>
    <row r="38" spans="1:5">
      <c r="A38" s="57"/>
      <c r="B38" s="57"/>
      <c r="C38" s="57"/>
      <c r="D38" s="57"/>
      <c r="E38" s="57"/>
    </row>
    <row r="39" spans="1:5">
      <c r="A39" s="109" t="s">
        <v>45</v>
      </c>
      <c r="B39" s="109"/>
      <c r="C39" s="109"/>
      <c r="D39" s="57"/>
      <c r="E39" s="57"/>
    </row>
    <row r="40" spans="1:5">
      <c r="A40" s="63"/>
      <c r="B40" s="57"/>
      <c r="C40" s="57"/>
      <c r="D40" s="57"/>
      <c r="E40" s="57"/>
    </row>
    <row r="41" spans="1:5">
      <c r="A41" s="112" t="s">
        <v>46</v>
      </c>
      <c r="B41" s="113"/>
      <c r="C41" s="114"/>
      <c r="D41" s="57"/>
      <c r="E41" s="57"/>
    </row>
    <row r="42" spans="1:5">
      <c r="A42" s="57"/>
      <c r="B42" s="57"/>
      <c r="C42" s="57"/>
      <c r="D42" s="57"/>
      <c r="E42" s="57"/>
    </row>
    <row r="43" spans="1:5">
      <c r="A43" s="39" t="s">
        <v>47</v>
      </c>
      <c r="B43" s="72" t="s">
        <v>48</v>
      </c>
      <c r="C43" s="72" t="s">
        <v>35</v>
      </c>
      <c r="D43" s="57"/>
      <c r="E43" s="57"/>
    </row>
    <row r="44" spans="1:5">
      <c r="A44" s="73" t="s">
        <v>8</v>
      </c>
      <c r="B44" s="74" t="s">
        <v>49</v>
      </c>
      <c r="C44" s="76">
        <f>TRUNC(C36*8.33%,2)</f>
        <v>136.84</v>
      </c>
      <c r="D44" s="57"/>
      <c r="E44" s="57"/>
    </row>
    <row r="45" spans="1:5">
      <c r="A45" s="73" t="s">
        <v>10</v>
      </c>
      <c r="B45" s="74" t="s">
        <v>50</v>
      </c>
      <c r="C45" s="76">
        <f>TRUNC(C36*12.1%,2)</f>
        <v>198.77</v>
      </c>
      <c r="D45" s="57"/>
      <c r="E45" s="57"/>
    </row>
    <row r="46" spans="1:5">
      <c r="A46" s="110" t="s">
        <v>44</v>
      </c>
      <c r="B46" s="111"/>
      <c r="C46" s="76">
        <f>SUM(C44:C45)</f>
        <v>335.61</v>
      </c>
      <c r="D46" s="57"/>
      <c r="E46" s="57"/>
    </row>
    <row r="47" spans="1:5">
      <c r="A47" s="57"/>
      <c r="B47" s="57"/>
      <c r="C47" s="57"/>
      <c r="D47" s="57"/>
      <c r="E47" s="57"/>
    </row>
    <row r="48" spans="1:5">
      <c r="A48" s="125" t="s">
        <v>51</v>
      </c>
      <c r="B48" s="125"/>
      <c r="C48" s="77" t="s">
        <v>52</v>
      </c>
      <c r="D48" s="78">
        <f>C36</f>
        <v>1642.75</v>
      </c>
      <c r="E48" s="57"/>
    </row>
    <row r="49" spans="1:6" ht="15.95" customHeight="1">
      <c r="A49" s="125"/>
      <c r="B49" s="125"/>
      <c r="C49" s="79" t="s">
        <v>53</v>
      </c>
      <c r="D49" s="80">
        <f>C46</f>
        <v>335.61</v>
      </c>
      <c r="E49" s="57"/>
    </row>
    <row r="50" spans="1:6" ht="18" customHeight="1">
      <c r="A50" s="126"/>
      <c r="B50" s="126"/>
      <c r="C50" s="81" t="s">
        <v>54</v>
      </c>
      <c r="D50" s="82">
        <f>SUM(D48:D49)</f>
        <v>1978.36</v>
      </c>
      <c r="E50" s="57"/>
      <c r="F50" s="83"/>
    </row>
    <row r="51" spans="1:6" ht="32.25" customHeight="1">
      <c r="A51" s="115" t="s">
        <v>55</v>
      </c>
      <c r="B51" s="116"/>
      <c r="C51" s="116"/>
      <c r="D51" s="117"/>
      <c r="E51" s="57"/>
    </row>
    <row r="52" spans="1:6">
      <c r="A52" s="57"/>
      <c r="B52" s="57"/>
      <c r="C52" s="57"/>
      <c r="D52" s="57"/>
      <c r="E52" s="57"/>
    </row>
    <row r="53" spans="1:6">
      <c r="A53" s="39" t="s">
        <v>56</v>
      </c>
      <c r="B53" s="72" t="s">
        <v>57</v>
      </c>
      <c r="C53" s="72" t="s">
        <v>58</v>
      </c>
      <c r="D53" s="72" t="s">
        <v>35</v>
      </c>
      <c r="E53" s="57"/>
    </row>
    <row r="54" spans="1:6">
      <c r="A54" s="73" t="s">
        <v>8</v>
      </c>
      <c r="B54" s="74" t="s">
        <v>59</v>
      </c>
      <c r="C54" s="84">
        <v>0.2</v>
      </c>
      <c r="D54" s="76">
        <f t="shared" ref="D54:D62" si="0">TRUNC(($C$36+$C$46)*C54,2)</f>
        <v>395.67</v>
      </c>
      <c r="E54" s="57"/>
    </row>
    <row r="55" spans="1:6">
      <c r="A55" s="73" t="s">
        <v>10</v>
      </c>
      <c r="B55" s="74" t="s">
        <v>60</v>
      </c>
      <c r="C55" s="84">
        <v>2.5000000000000001E-2</v>
      </c>
      <c r="D55" s="76">
        <f t="shared" si="0"/>
        <v>49.45</v>
      </c>
      <c r="E55" s="57"/>
    </row>
    <row r="56" spans="1:6">
      <c r="A56" s="73" t="s">
        <v>13</v>
      </c>
      <c r="B56" s="74" t="s">
        <v>61</v>
      </c>
      <c r="C56" s="84">
        <v>0.03</v>
      </c>
      <c r="D56" s="76">
        <f t="shared" si="0"/>
        <v>59.35</v>
      </c>
      <c r="E56" s="57"/>
    </row>
    <row r="57" spans="1:6">
      <c r="A57" s="73" t="s">
        <v>15</v>
      </c>
      <c r="B57" s="74" t="s">
        <v>62</v>
      </c>
      <c r="C57" s="84">
        <v>1.4999999999999999E-2</v>
      </c>
      <c r="D57" s="76">
        <f t="shared" si="0"/>
        <v>29.67</v>
      </c>
      <c r="E57" s="57"/>
    </row>
    <row r="58" spans="1:6">
      <c r="A58" s="73" t="s">
        <v>40</v>
      </c>
      <c r="B58" s="74" t="s">
        <v>63</v>
      </c>
      <c r="C58" s="84">
        <v>0.01</v>
      </c>
      <c r="D58" s="76">
        <f t="shared" si="0"/>
        <v>19.78</v>
      </c>
      <c r="E58" s="57"/>
    </row>
    <row r="59" spans="1:6">
      <c r="A59" s="73" t="s">
        <v>42</v>
      </c>
      <c r="B59" s="74" t="s">
        <v>64</v>
      </c>
      <c r="C59" s="84">
        <v>6.0000000000000001E-3</v>
      </c>
      <c r="D59" s="76">
        <f t="shared" si="0"/>
        <v>11.87</v>
      </c>
      <c r="E59" s="57"/>
    </row>
    <row r="60" spans="1:6">
      <c r="A60" s="73" t="s">
        <v>65</v>
      </c>
      <c r="B60" s="74" t="s">
        <v>66</v>
      </c>
      <c r="C60" s="84">
        <v>2E-3</v>
      </c>
      <c r="D60" s="76">
        <f t="shared" si="0"/>
        <v>3.95</v>
      </c>
      <c r="E60" s="57"/>
    </row>
    <row r="61" spans="1:6">
      <c r="A61" s="73" t="s">
        <v>67</v>
      </c>
      <c r="B61" s="74" t="s">
        <v>68</v>
      </c>
      <c r="C61" s="84">
        <v>0.08</v>
      </c>
      <c r="D61" s="76">
        <f t="shared" si="0"/>
        <v>158.26</v>
      </c>
      <c r="E61" s="57"/>
    </row>
    <row r="62" spans="1:6">
      <c r="A62" s="110" t="s">
        <v>69</v>
      </c>
      <c r="B62" s="111"/>
      <c r="C62" s="84">
        <f>SUM(C54:C61)</f>
        <v>0.36799999999999999</v>
      </c>
      <c r="D62" s="76">
        <f t="shared" si="0"/>
        <v>728.03</v>
      </c>
      <c r="E62" s="57"/>
    </row>
    <row r="63" spans="1:6">
      <c r="A63" s="57"/>
      <c r="B63" s="57"/>
      <c r="C63" s="57"/>
      <c r="D63" s="85"/>
      <c r="E63" s="57"/>
    </row>
    <row r="64" spans="1:6">
      <c r="A64" s="57"/>
      <c r="B64" s="57"/>
      <c r="C64" s="57"/>
      <c r="D64" s="57"/>
      <c r="E64" s="57"/>
    </row>
    <row r="65" spans="1:5">
      <c r="A65" s="112" t="s">
        <v>70</v>
      </c>
      <c r="B65" s="113"/>
      <c r="C65" s="114"/>
      <c r="D65" s="57"/>
      <c r="E65" s="57"/>
    </row>
    <row r="66" spans="1:5">
      <c r="A66" s="57"/>
      <c r="B66" s="57"/>
      <c r="C66" s="57"/>
      <c r="D66" s="57"/>
      <c r="E66" s="57"/>
    </row>
    <row r="67" spans="1:5">
      <c r="A67" s="39" t="s">
        <v>71</v>
      </c>
      <c r="B67" s="72" t="s">
        <v>72</v>
      </c>
      <c r="C67" s="72" t="s">
        <v>35</v>
      </c>
      <c r="D67" s="57"/>
      <c r="E67" s="57"/>
    </row>
    <row r="68" spans="1:5">
      <c r="A68" s="73" t="s">
        <v>8</v>
      </c>
      <c r="B68" s="74" t="s">
        <v>73</v>
      </c>
      <c r="C68" s="76">
        <f>TRUNC(((4.5*2*250)-((C36*6%)*12))/12,2)</f>
        <v>88.93</v>
      </c>
      <c r="D68" s="57"/>
      <c r="E68" s="57"/>
    </row>
    <row r="69" spans="1:5">
      <c r="A69" s="73" t="s">
        <v>10</v>
      </c>
      <c r="B69" s="74" t="s">
        <v>74</v>
      </c>
      <c r="C69" s="76"/>
      <c r="D69" s="57"/>
      <c r="E69" s="57"/>
    </row>
    <row r="70" spans="1:5">
      <c r="A70" s="73" t="s">
        <v>13</v>
      </c>
      <c r="B70" s="74" t="s">
        <v>75</v>
      </c>
      <c r="C70" s="86"/>
      <c r="D70" s="57"/>
      <c r="E70" s="57"/>
    </row>
    <row r="71" spans="1:5">
      <c r="A71" s="73" t="s">
        <v>15</v>
      </c>
      <c r="B71" s="74" t="s">
        <v>76</v>
      </c>
      <c r="C71" s="86"/>
      <c r="D71" s="57"/>
      <c r="E71" s="57"/>
    </row>
    <row r="72" spans="1:5">
      <c r="A72" s="110" t="s">
        <v>44</v>
      </c>
      <c r="B72" s="111"/>
      <c r="C72" s="76">
        <f>SUM(C68:C71)</f>
        <v>88.93</v>
      </c>
      <c r="D72" s="57"/>
      <c r="E72" s="57"/>
    </row>
    <row r="73" spans="1:5">
      <c r="A73" s="57"/>
      <c r="B73" s="57"/>
      <c r="C73" s="57"/>
      <c r="D73" s="57"/>
      <c r="E73" s="57"/>
    </row>
    <row r="74" spans="1:5">
      <c r="A74" s="57"/>
      <c r="B74" s="57"/>
      <c r="C74" s="57"/>
      <c r="D74" s="57"/>
      <c r="E74" s="57"/>
    </row>
    <row r="75" spans="1:5">
      <c r="A75" s="118" t="s">
        <v>77</v>
      </c>
      <c r="B75" s="119"/>
      <c r="C75" s="120"/>
      <c r="D75" s="57"/>
      <c r="E75" s="57"/>
    </row>
    <row r="76" spans="1:5">
      <c r="A76" s="57"/>
      <c r="B76" s="57"/>
      <c r="C76" s="57"/>
      <c r="D76" s="57"/>
      <c r="E76" s="57"/>
    </row>
    <row r="77" spans="1:5">
      <c r="A77" s="39">
        <v>2</v>
      </c>
      <c r="B77" s="72" t="s">
        <v>78</v>
      </c>
      <c r="C77" s="72" t="s">
        <v>35</v>
      </c>
      <c r="D77" s="57"/>
      <c r="E77" s="57"/>
    </row>
    <row r="78" spans="1:5">
      <c r="A78" s="73" t="s">
        <v>47</v>
      </c>
      <c r="B78" s="74" t="s">
        <v>48</v>
      </c>
      <c r="C78" s="76">
        <f>C46</f>
        <v>335.61</v>
      </c>
      <c r="D78" s="57"/>
      <c r="E78" s="57"/>
    </row>
    <row r="79" spans="1:5">
      <c r="A79" s="73" t="s">
        <v>56</v>
      </c>
      <c r="B79" s="74" t="s">
        <v>57</v>
      </c>
      <c r="C79" s="76">
        <f>D62</f>
        <v>728.03</v>
      </c>
      <c r="D79" s="57"/>
      <c r="E79" s="57"/>
    </row>
    <row r="80" spans="1:5">
      <c r="A80" s="73" t="s">
        <v>71</v>
      </c>
      <c r="B80" s="74" t="s">
        <v>72</v>
      </c>
      <c r="C80" s="76">
        <f>C72</f>
        <v>88.93</v>
      </c>
      <c r="D80" s="57"/>
      <c r="E80" s="57"/>
    </row>
    <row r="81" spans="1:5">
      <c r="A81" s="110" t="s">
        <v>44</v>
      </c>
      <c r="B81" s="111"/>
      <c r="C81" s="76">
        <f>SUM(C78:C80)</f>
        <v>1152.57</v>
      </c>
      <c r="D81" s="57"/>
      <c r="E81" s="57"/>
    </row>
    <row r="82" spans="1:5">
      <c r="A82" s="63"/>
      <c r="B82" s="57"/>
      <c r="C82" s="57"/>
      <c r="D82" s="57"/>
      <c r="E82" s="57"/>
    </row>
    <row r="83" spans="1:5">
      <c r="A83" s="57"/>
      <c r="B83" s="57"/>
      <c r="C83" s="57"/>
      <c r="D83" s="57"/>
      <c r="E83" s="57"/>
    </row>
    <row r="84" spans="1:5">
      <c r="A84" s="109" t="s">
        <v>79</v>
      </c>
      <c r="B84" s="109"/>
      <c r="C84" s="109"/>
      <c r="D84" s="57"/>
      <c r="E84" s="57"/>
    </row>
    <row r="85" spans="1:5">
      <c r="A85" s="57"/>
      <c r="B85" s="57"/>
      <c r="C85" s="85"/>
      <c r="D85" s="57"/>
      <c r="E85" s="57"/>
    </row>
    <row r="86" spans="1:5">
      <c r="A86" s="39">
        <v>3</v>
      </c>
      <c r="B86" s="72" t="s">
        <v>80</v>
      </c>
      <c r="C86" s="72" t="s">
        <v>35</v>
      </c>
      <c r="D86" s="57"/>
      <c r="E86" s="57"/>
    </row>
    <row r="87" spans="1:5">
      <c r="A87" s="73" t="s">
        <v>8</v>
      </c>
      <c r="B87" s="87" t="s">
        <v>81</v>
      </c>
      <c r="C87" s="76">
        <f>TRUNC(($C$36+$C$46+$D$62+$C$72)*(0.4167%),2)</f>
        <v>11.64</v>
      </c>
      <c r="D87" s="57"/>
      <c r="E87" s="57"/>
    </row>
    <row r="88" spans="1:5">
      <c r="A88" s="73" t="s">
        <v>10</v>
      </c>
      <c r="B88" s="87" t="s">
        <v>82</v>
      </c>
      <c r="C88" s="76">
        <f>TRUNC(C87*8%,2)</f>
        <v>0.93</v>
      </c>
      <c r="D88" s="85"/>
      <c r="E88" s="57"/>
    </row>
    <row r="89" spans="1:5">
      <c r="A89" s="73" t="s">
        <v>13</v>
      </c>
      <c r="B89" s="87" t="s">
        <v>83</v>
      </c>
      <c r="C89" s="76">
        <f>TRUNC(($C$36+$C$46+$D$62+$C$72)*(0.16%),2)</f>
        <v>4.47</v>
      </c>
      <c r="D89" s="85"/>
      <c r="E89" s="57"/>
    </row>
    <row r="90" spans="1:5">
      <c r="A90" s="73" t="s">
        <v>15</v>
      </c>
      <c r="B90" s="87" t="s">
        <v>84</v>
      </c>
      <c r="C90" s="76">
        <f>TRUNC(($C$36+$C$81)*(1.944%),2)</f>
        <v>54.34</v>
      </c>
      <c r="D90" s="57"/>
      <c r="E90" s="57"/>
    </row>
    <row r="91" spans="1:5">
      <c r="A91" s="73" t="s">
        <v>40</v>
      </c>
      <c r="B91" s="87" t="s">
        <v>85</v>
      </c>
      <c r="C91" s="76">
        <f>TRUNC($C$62*$C$90,2)</f>
        <v>19.989999999999998</v>
      </c>
      <c r="D91" s="57"/>
      <c r="E91" s="57"/>
    </row>
    <row r="92" spans="1:5">
      <c r="A92" s="73" t="s">
        <v>42</v>
      </c>
      <c r="B92" s="87" t="s">
        <v>86</v>
      </c>
      <c r="C92" s="76">
        <f>TRUNC(($C$36+$C$81)*(3.2%),2)</f>
        <v>89.45</v>
      </c>
      <c r="D92" s="85"/>
      <c r="E92" s="57"/>
    </row>
    <row r="93" spans="1:5">
      <c r="A93" s="110" t="s">
        <v>44</v>
      </c>
      <c r="B93" s="111"/>
      <c r="C93" s="76">
        <f>SUM(C87:C92)</f>
        <v>180.82</v>
      </c>
      <c r="D93" s="57"/>
      <c r="E93" s="57"/>
    </row>
    <row r="94" spans="1:5">
      <c r="A94" s="57"/>
      <c r="B94" s="57"/>
      <c r="C94" s="57"/>
      <c r="D94" s="57"/>
      <c r="E94" s="57"/>
    </row>
    <row r="95" spans="1:5">
      <c r="A95" s="125" t="s">
        <v>87</v>
      </c>
      <c r="B95" s="125"/>
      <c r="C95" s="77" t="s">
        <v>52</v>
      </c>
      <c r="D95" s="88">
        <f>C36</f>
        <v>1642.75</v>
      </c>
      <c r="E95" s="57"/>
    </row>
    <row r="96" spans="1:5">
      <c r="A96" s="125"/>
      <c r="B96" s="125"/>
      <c r="C96" s="77" t="s">
        <v>88</v>
      </c>
      <c r="D96" s="88">
        <f>C81</f>
        <v>1152.57</v>
      </c>
      <c r="E96" s="57"/>
    </row>
    <row r="97" spans="1:5">
      <c r="A97" s="125"/>
      <c r="B97" s="125"/>
      <c r="C97" s="77" t="s">
        <v>89</v>
      </c>
      <c r="D97" s="88">
        <f>C93</f>
        <v>180.82</v>
      </c>
      <c r="E97" s="57"/>
    </row>
    <row r="98" spans="1:5">
      <c r="A98" s="125"/>
      <c r="B98" s="125"/>
      <c r="C98" s="77" t="s">
        <v>54</v>
      </c>
      <c r="D98" s="88">
        <f>SUM(D95:D97)</f>
        <v>2976.14</v>
      </c>
      <c r="E98" s="57"/>
    </row>
    <row r="99" spans="1:5">
      <c r="A99" s="109" t="s">
        <v>90</v>
      </c>
      <c r="B99" s="109"/>
      <c r="C99" s="109"/>
      <c r="D99" s="57"/>
      <c r="E99" s="57"/>
    </row>
    <row r="100" spans="1:5">
      <c r="A100" s="57"/>
      <c r="B100" s="57"/>
      <c r="C100" s="57"/>
      <c r="D100" s="57"/>
      <c r="E100" s="57"/>
    </row>
    <row r="101" spans="1:5">
      <c r="A101" s="57"/>
      <c r="B101" s="57"/>
      <c r="C101" s="57"/>
      <c r="D101" s="57"/>
      <c r="E101" s="57"/>
    </row>
    <row r="102" spans="1:5">
      <c r="A102" s="112" t="s">
        <v>91</v>
      </c>
      <c r="B102" s="113"/>
      <c r="C102" s="114"/>
      <c r="D102" s="57"/>
      <c r="E102" s="57"/>
    </row>
    <row r="103" spans="1:5">
      <c r="A103" s="63"/>
      <c r="B103" s="57"/>
      <c r="C103" s="57"/>
      <c r="D103" s="57"/>
      <c r="E103" s="57"/>
    </row>
    <row r="104" spans="1:5">
      <c r="A104" s="39" t="s">
        <v>92</v>
      </c>
      <c r="B104" s="72" t="s">
        <v>93</v>
      </c>
      <c r="C104" s="72" t="s">
        <v>35</v>
      </c>
      <c r="D104" s="57"/>
      <c r="E104" s="57"/>
    </row>
    <row r="105" spans="1:5">
      <c r="A105" s="73" t="s">
        <v>8</v>
      </c>
      <c r="B105" s="74" t="s">
        <v>94</v>
      </c>
      <c r="C105" s="76">
        <f>TRUNC((C36+C81+C93)*0.926%,2)</f>
        <v>27.55</v>
      </c>
      <c r="D105" s="57"/>
      <c r="E105" s="57"/>
    </row>
    <row r="106" spans="1:5">
      <c r="A106" s="73" t="s">
        <v>10</v>
      </c>
      <c r="B106" s="74" t="s">
        <v>95</v>
      </c>
      <c r="C106" s="76">
        <f>TRUNC((C36+C81+C93)*0.556%,2)</f>
        <v>16.54</v>
      </c>
      <c r="D106" s="57"/>
      <c r="E106" s="57"/>
    </row>
    <row r="107" spans="1:5">
      <c r="A107" s="73" t="s">
        <v>13</v>
      </c>
      <c r="B107" s="74" t="s">
        <v>96</v>
      </c>
      <c r="C107" s="76">
        <f>TRUNC((C36+C81+C93)*0.028%,2)</f>
        <v>0.83</v>
      </c>
      <c r="D107" s="57"/>
      <c r="E107" s="57"/>
    </row>
    <row r="108" spans="1:5">
      <c r="A108" s="73" t="s">
        <v>15</v>
      </c>
      <c r="B108" s="74" t="s">
        <v>97</v>
      </c>
      <c r="C108" s="76">
        <f>TRUNC((C36+C81+C93)*0.333%,2)</f>
        <v>9.91</v>
      </c>
      <c r="D108" s="57"/>
      <c r="E108" s="57"/>
    </row>
    <row r="109" spans="1:5">
      <c r="A109" s="73" t="s">
        <v>40</v>
      </c>
      <c r="B109" s="74" t="s">
        <v>98</v>
      </c>
      <c r="C109" s="76">
        <f>TRUNC((C36+C81+C93)*0.056%,2)</f>
        <v>1.66</v>
      </c>
      <c r="D109" s="57"/>
      <c r="E109" s="57"/>
    </row>
    <row r="110" spans="1:5">
      <c r="A110" s="73" t="s">
        <v>42</v>
      </c>
      <c r="B110" s="74" t="s">
        <v>99</v>
      </c>
      <c r="C110" s="76"/>
      <c r="D110" s="57"/>
      <c r="E110" s="57"/>
    </row>
    <row r="111" spans="1:5">
      <c r="A111" s="110" t="s">
        <v>69</v>
      </c>
      <c r="B111" s="111"/>
      <c r="C111" s="76">
        <f>SUM(C105:C110)</f>
        <v>56.49</v>
      </c>
      <c r="D111" s="57"/>
      <c r="E111" s="57"/>
    </row>
    <row r="112" spans="1:5">
      <c r="A112" s="57"/>
      <c r="B112" s="57"/>
      <c r="C112" s="57"/>
      <c r="D112" s="57"/>
      <c r="E112" s="57"/>
    </row>
    <row r="113" spans="1:5">
      <c r="A113" s="57"/>
      <c r="B113" s="57"/>
      <c r="C113" s="57"/>
      <c r="D113" s="57"/>
      <c r="E113" s="57"/>
    </row>
    <row r="114" spans="1:5">
      <c r="A114" s="112" t="s">
        <v>100</v>
      </c>
      <c r="B114" s="113"/>
      <c r="C114" s="114"/>
      <c r="D114" s="57"/>
      <c r="E114" s="57"/>
    </row>
    <row r="115" spans="1:5">
      <c r="A115" s="63"/>
      <c r="B115" s="57"/>
      <c r="C115" s="57"/>
      <c r="D115" s="57"/>
      <c r="E115" s="57"/>
    </row>
    <row r="116" spans="1:5">
      <c r="A116" s="39" t="s">
        <v>101</v>
      </c>
      <c r="B116" s="72" t="s">
        <v>102</v>
      </c>
      <c r="C116" s="72" t="s">
        <v>35</v>
      </c>
      <c r="D116" s="57"/>
      <c r="E116" s="57"/>
    </row>
    <row r="117" spans="1:5">
      <c r="A117" s="73" t="s">
        <v>8</v>
      </c>
      <c r="B117" s="74" t="s">
        <v>103</v>
      </c>
      <c r="C117" s="89"/>
      <c r="D117" s="57"/>
      <c r="E117" s="57"/>
    </row>
    <row r="118" spans="1:5">
      <c r="A118" s="110" t="s">
        <v>44</v>
      </c>
      <c r="B118" s="111"/>
      <c r="C118" s="76">
        <v>0</v>
      </c>
      <c r="D118" s="57"/>
      <c r="E118" s="57"/>
    </row>
    <row r="119" spans="1:5">
      <c r="A119" s="57"/>
      <c r="B119" s="57"/>
      <c r="C119" s="57"/>
      <c r="D119" s="57"/>
      <c r="E119" s="57"/>
    </row>
    <row r="120" spans="1:5">
      <c r="A120" s="57"/>
      <c r="B120" s="57"/>
      <c r="C120" s="57"/>
      <c r="D120" s="57"/>
      <c r="E120" s="57"/>
    </row>
    <row r="121" spans="1:5">
      <c r="A121" s="118" t="s">
        <v>104</v>
      </c>
      <c r="B121" s="119"/>
      <c r="C121" s="120"/>
      <c r="D121" s="57"/>
      <c r="E121" s="57"/>
    </row>
    <row r="122" spans="1:5">
      <c r="A122" s="63"/>
      <c r="B122" s="57"/>
      <c r="C122" s="57"/>
      <c r="D122" s="57"/>
      <c r="E122" s="57"/>
    </row>
    <row r="123" spans="1:5">
      <c r="A123" s="39">
        <v>4</v>
      </c>
      <c r="B123" s="72" t="s">
        <v>105</v>
      </c>
      <c r="C123" s="72" t="s">
        <v>35</v>
      </c>
      <c r="D123" s="57"/>
      <c r="E123" s="57"/>
    </row>
    <row r="124" spans="1:5">
      <c r="A124" s="73" t="s">
        <v>92</v>
      </c>
      <c r="B124" s="74" t="s">
        <v>93</v>
      </c>
      <c r="C124" s="76">
        <f>C111</f>
        <v>56.49</v>
      </c>
      <c r="D124" s="57"/>
      <c r="E124" s="57"/>
    </row>
    <row r="125" spans="1:5">
      <c r="A125" s="73" t="s">
        <v>101</v>
      </c>
      <c r="B125" s="74" t="s">
        <v>102</v>
      </c>
      <c r="C125" s="76">
        <f>C118</f>
        <v>0</v>
      </c>
      <c r="D125" s="57"/>
      <c r="E125" s="57"/>
    </row>
    <row r="126" spans="1:5">
      <c r="A126" s="110" t="s">
        <v>44</v>
      </c>
      <c r="B126" s="111"/>
      <c r="C126" s="76">
        <f>SUM(C124:C125)</f>
        <v>56.49</v>
      </c>
      <c r="D126" s="57"/>
      <c r="E126" s="57"/>
    </row>
    <row r="127" spans="1:5">
      <c r="A127" s="57"/>
      <c r="B127" s="57"/>
      <c r="C127" s="57"/>
      <c r="D127" s="57"/>
      <c r="E127" s="57"/>
    </row>
    <row r="128" spans="1:5">
      <c r="A128" s="57"/>
      <c r="B128" s="57"/>
      <c r="C128" s="57"/>
      <c r="D128" s="57"/>
      <c r="E128" s="57"/>
    </row>
    <row r="129" spans="1:5">
      <c r="A129" s="109" t="s">
        <v>106</v>
      </c>
      <c r="B129" s="109"/>
      <c r="C129" s="109"/>
      <c r="D129" s="57"/>
      <c r="E129" s="57"/>
    </row>
    <row r="130" spans="1:5">
      <c r="A130" s="90"/>
      <c r="B130" s="90"/>
      <c r="C130" s="90"/>
      <c r="D130" s="57"/>
      <c r="E130" s="57"/>
    </row>
    <row r="131" spans="1:5">
      <c r="A131" s="121" t="s">
        <v>107</v>
      </c>
      <c r="B131" s="121"/>
      <c r="C131" s="121"/>
      <c r="D131" s="121"/>
      <c r="E131" s="122"/>
    </row>
    <row r="132" spans="1:5">
      <c r="A132" s="36" t="s">
        <v>108</v>
      </c>
      <c r="B132" s="36" t="s">
        <v>109</v>
      </c>
      <c r="C132" s="37" t="s">
        <v>110</v>
      </c>
      <c r="D132" s="37" t="s">
        <v>111</v>
      </c>
      <c r="E132" s="38" t="s">
        <v>112</v>
      </c>
    </row>
    <row r="133" spans="1:5">
      <c r="A133" s="39">
        <v>1</v>
      </c>
      <c r="B133" s="59" t="s">
        <v>113</v>
      </c>
      <c r="C133" s="41">
        <v>2</v>
      </c>
      <c r="D133" s="42">
        <v>32.520000000000003</v>
      </c>
      <c r="E133" s="91">
        <f>D133*C133</f>
        <v>65.040000000000006</v>
      </c>
    </row>
    <row r="134" spans="1:5">
      <c r="A134" s="73">
        <v>2</v>
      </c>
      <c r="B134" s="59" t="s">
        <v>114</v>
      </c>
      <c r="C134" s="41">
        <v>1</v>
      </c>
      <c r="D134" s="42">
        <v>7.39</v>
      </c>
      <c r="E134" s="91">
        <f>D134*C134</f>
        <v>7.39</v>
      </c>
    </row>
    <row r="135" spans="1:5">
      <c r="A135" s="73"/>
      <c r="B135" s="59"/>
      <c r="C135" s="41"/>
      <c r="D135" s="42"/>
      <c r="E135" s="91"/>
    </row>
    <row r="136" spans="1:5">
      <c r="A136" s="39"/>
      <c r="B136" s="59"/>
      <c r="C136" s="41"/>
      <c r="D136" s="42"/>
      <c r="E136" s="91"/>
    </row>
    <row r="137" spans="1:5">
      <c r="A137" s="123" t="s">
        <v>115</v>
      </c>
      <c r="B137" s="124"/>
      <c r="C137" s="44"/>
      <c r="D137" s="44"/>
      <c r="E137" s="92">
        <f>SUM(E133:E136)</f>
        <v>72.430000000000007</v>
      </c>
    </row>
    <row r="138" spans="1:5">
      <c r="A138" s="123" t="s">
        <v>116</v>
      </c>
      <c r="B138" s="124"/>
      <c r="C138" s="44"/>
      <c r="D138" s="44"/>
      <c r="E138" s="92">
        <f>E137/12</f>
        <v>6.0358333333333301</v>
      </c>
    </row>
    <row r="139" spans="1:5">
      <c r="A139" s="90"/>
      <c r="B139" s="90"/>
      <c r="C139" s="90"/>
      <c r="D139" s="57"/>
      <c r="E139" s="57"/>
    </row>
    <row r="140" spans="1:5">
      <c r="A140" s="39">
        <v>5</v>
      </c>
      <c r="B140" s="93" t="s">
        <v>117</v>
      </c>
      <c r="C140" s="72" t="s">
        <v>35</v>
      </c>
      <c r="D140" s="57"/>
      <c r="E140" s="57"/>
    </row>
    <row r="141" spans="1:5">
      <c r="A141" s="73" t="s">
        <v>8</v>
      </c>
      <c r="B141" s="74" t="s">
        <v>118</v>
      </c>
      <c r="C141" s="76">
        <f>E138</f>
        <v>6.0358333333333301</v>
      </c>
      <c r="D141" s="57"/>
      <c r="E141" s="57"/>
    </row>
    <row r="142" spans="1:5">
      <c r="A142" s="73" t="s">
        <v>10</v>
      </c>
      <c r="B142" s="74" t="s">
        <v>119</v>
      </c>
      <c r="C142" s="76">
        <v>0</v>
      </c>
      <c r="D142" s="57"/>
      <c r="E142" s="57"/>
    </row>
    <row r="143" spans="1:5">
      <c r="A143" s="73" t="s">
        <v>13</v>
      </c>
      <c r="B143" s="74" t="s">
        <v>120</v>
      </c>
      <c r="C143" s="76">
        <f>'Equipamentos Uso Coletivo'!G9</f>
        <v>4.3</v>
      </c>
      <c r="D143" s="57"/>
      <c r="E143" s="57"/>
    </row>
    <row r="144" spans="1:5">
      <c r="A144" s="73" t="s">
        <v>15</v>
      </c>
      <c r="B144" s="74" t="s">
        <v>121</v>
      </c>
      <c r="C144" s="76">
        <f>'Custos Indiretos'!E6</f>
        <v>6.03</v>
      </c>
      <c r="D144" s="57"/>
      <c r="E144" s="57"/>
    </row>
    <row r="145" spans="1:5">
      <c r="A145" s="110" t="s">
        <v>69</v>
      </c>
      <c r="B145" s="111"/>
      <c r="C145" s="76">
        <f>SUM(C141:C144)</f>
        <v>16.365833333333299</v>
      </c>
      <c r="D145" s="57"/>
      <c r="E145" s="57"/>
    </row>
    <row r="146" spans="1:5">
      <c r="A146" s="57"/>
      <c r="B146" s="57"/>
      <c r="C146" s="57"/>
      <c r="D146" s="57"/>
      <c r="E146" s="57"/>
    </row>
    <row r="147" spans="1:5">
      <c r="A147" s="57"/>
      <c r="B147" s="57"/>
      <c r="C147" s="57"/>
      <c r="D147" s="57"/>
      <c r="E147" s="57"/>
    </row>
    <row r="148" spans="1:5">
      <c r="A148" s="125" t="s">
        <v>122</v>
      </c>
      <c r="B148" s="125"/>
      <c r="C148" s="125"/>
      <c r="D148" s="77" t="s">
        <v>52</v>
      </c>
      <c r="E148" s="78">
        <f>C36</f>
        <v>1642.75</v>
      </c>
    </row>
    <row r="149" spans="1:5">
      <c r="A149" s="125"/>
      <c r="B149" s="125"/>
      <c r="C149" s="125"/>
      <c r="D149" s="77" t="s">
        <v>88</v>
      </c>
      <c r="E149" s="78">
        <f>C81</f>
        <v>1152.57</v>
      </c>
    </row>
    <row r="150" spans="1:5">
      <c r="A150" s="125"/>
      <c r="B150" s="125"/>
      <c r="C150" s="125"/>
      <c r="D150" s="77" t="s">
        <v>89</v>
      </c>
      <c r="E150" s="78">
        <f>C93</f>
        <v>180.82</v>
      </c>
    </row>
    <row r="151" spans="1:5">
      <c r="A151" s="125"/>
      <c r="B151" s="125"/>
      <c r="C151" s="125"/>
      <c r="D151" s="77" t="s">
        <v>123</v>
      </c>
      <c r="E151" s="78">
        <f>C126</f>
        <v>56.49</v>
      </c>
    </row>
    <row r="152" spans="1:5">
      <c r="A152" s="125"/>
      <c r="B152" s="125"/>
      <c r="C152" s="125"/>
      <c r="D152" s="77" t="s">
        <v>124</v>
      </c>
      <c r="E152" s="78">
        <f>C145</f>
        <v>16.365833333333299</v>
      </c>
    </row>
    <row r="153" spans="1:5">
      <c r="A153" s="125"/>
      <c r="B153" s="125"/>
      <c r="C153" s="125"/>
      <c r="D153" s="77" t="s">
        <v>54</v>
      </c>
      <c r="E153" s="78">
        <f>SUM(E148:E152)</f>
        <v>3048.9958333333302</v>
      </c>
    </row>
    <row r="154" spans="1:5">
      <c r="A154" s="109" t="s">
        <v>125</v>
      </c>
      <c r="B154" s="109"/>
      <c r="C154" s="109"/>
      <c r="D154" s="57"/>
      <c r="E154" s="57"/>
    </row>
    <row r="155" spans="1:5">
      <c r="A155" s="57"/>
      <c r="B155" s="57"/>
      <c r="C155" s="57"/>
      <c r="D155" s="57"/>
      <c r="E155" s="57"/>
    </row>
    <row r="156" spans="1:5">
      <c r="A156" s="39">
        <v>6</v>
      </c>
      <c r="B156" s="93" t="s">
        <v>126</v>
      </c>
      <c r="C156" s="72" t="s">
        <v>58</v>
      </c>
      <c r="D156" s="72" t="s">
        <v>35</v>
      </c>
      <c r="E156" s="57"/>
    </row>
    <row r="157" spans="1:5">
      <c r="A157" s="73" t="s">
        <v>8</v>
      </c>
      <c r="B157" s="74" t="s">
        <v>121</v>
      </c>
      <c r="C157" s="94">
        <v>0.05</v>
      </c>
      <c r="D157" s="86">
        <f>C174*C157</f>
        <v>152.4495</v>
      </c>
      <c r="E157" s="57"/>
    </row>
    <row r="158" spans="1:5">
      <c r="A158" s="73" t="s">
        <v>10</v>
      </c>
      <c r="B158" s="74" t="s">
        <v>127</v>
      </c>
      <c r="C158" s="94">
        <v>0.1</v>
      </c>
      <c r="D158" s="86">
        <f>(C174+D157)*C158</f>
        <v>320.14395000000002</v>
      </c>
      <c r="E158" s="57"/>
    </row>
    <row r="159" spans="1:5">
      <c r="A159" s="73" t="s">
        <v>13</v>
      </c>
      <c r="B159" s="74" t="s">
        <v>128</v>
      </c>
      <c r="C159" s="94">
        <v>8.6499999999999994E-2</v>
      </c>
      <c r="D159" s="95"/>
      <c r="E159" s="85">
        <f>(C174+D157+D158)/(1-C159)</f>
        <v>3855.04482758621</v>
      </c>
    </row>
    <row r="160" spans="1:5">
      <c r="A160" s="73"/>
      <c r="B160" s="74" t="s">
        <v>129</v>
      </c>
      <c r="C160" s="94">
        <v>6.4999999999999997E-3</v>
      </c>
      <c r="D160" s="86">
        <f>$E$159*C160</f>
        <v>25.057791379310299</v>
      </c>
      <c r="E160" s="57"/>
    </row>
    <row r="161" spans="1:5">
      <c r="A161" s="73"/>
      <c r="B161" s="74" t="s">
        <v>130</v>
      </c>
      <c r="C161" s="94">
        <v>0.03</v>
      </c>
      <c r="D161" s="86">
        <f>$E$159*C161</f>
        <v>115.651344827586</v>
      </c>
      <c r="E161" s="57"/>
    </row>
    <row r="162" spans="1:5">
      <c r="A162" s="73"/>
      <c r="B162" s="74" t="s">
        <v>131</v>
      </c>
      <c r="C162" s="94">
        <v>0.05</v>
      </c>
      <c r="D162" s="86">
        <f>$E$159*C162</f>
        <v>192.75224137930999</v>
      </c>
      <c r="E162" s="57"/>
    </row>
    <row r="163" spans="1:5">
      <c r="A163" s="110" t="s">
        <v>69</v>
      </c>
      <c r="B163" s="111"/>
      <c r="C163" s="84"/>
      <c r="D163" s="86">
        <f>TRUNC(SUM(D157:D162),2)</f>
        <v>806.05</v>
      </c>
      <c r="E163" s="85"/>
    </row>
    <row r="164" spans="1:5">
      <c r="A164" s="57"/>
      <c r="B164" s="57"/>
      <c r="C164" s="57"/>
      <c r="D164" s="85"/>
      <c r="E164" s="57"/>
    </row>
    <row r="165" spans="1:5">
      <c r="A165" s="57"/>
      <c r="B165" s="57"/>
      <c r="C165" s="57"/>
      <c r="D165" s="57"/>
      <c r="E165" s="57"/>
    </row>
    <row r="166" spans="1:5">
      <c r="A166" s="118" t="s">
        <v>132</v>
      </c>
      <c r="B166" s="119"/>
      <c r="C166" s="120"/>
      <c r="D166" s="57"/>
      <c r="E166" s="57"/>
    </row>
    <row r="167" spans="1:5">
      <c r="A167" s="57"/>
      <c r="B167" s="57"/>
      <c r="C167" s="57"/>
      <c r="D167" s="57"/>
      <c r="E167" s="57"/>
    </row>
    <row r="168" spans="1:5">
      <c r="A168" s="39"/>
      <c r="B168" s="72" t="s">
        <v>133</v>
      </c>
      <c r="C168" s="72" t="s">
        <v>35</v>
      </c>
      <c r="D168" s="57"/>
      <c r="E168" s="57"/>
    </row>
    <row r="169" spans="1:5">
      <c r="A169" s="73" t="s">
        <v>8</v>
      </c>
      <c r="B169" s="74" t="s">
        <v>33</v>
      </c>
      <c r="C169" s="96">
        <f>C36</f>
        <v>1642.75</v>
      </c>
      <c r="D169" s="57"/>
      <c r="E169" s="57"/>
    </row>
    <row r="170" spans="1:5">
      <c r="A170" s="73" t="s">
        <v>10</v>
      </c>
      <c r="B170" s="74" t="s">
        <v>45</v>
      </c>
      <c r="C170" s="96">
        <f>C81</f>
        <v>1152.57</v>
      </c>
      <c r="D170" s="57"/>
      <c r="E170" s="57"/>
    </row>
    <row r="171" spans="1:5">
      <c r="A171" s="73" t="s">
        <v>13</v>
      </c>
      <c r="B171" s="74" t="s">
        <v>79</v>
      </c>
      <c r="C171" s="96">
        <f>C93</f>
        <v>180.82</v>
      </c>
      <c r="D171" s="57"/>
      <c r="E171" s="57"/>
    </row>
    <row r="172" spans="1:5">
      <c r="A172" s="73" t="s">
        <v>15</v>
      </c>
      <c r="B172" s="74" t="s">
        <v>90</v>
      </c>
      <c r="C172" s="96">
        <f>C126</f>
        <v>56.49</v>
      </c>
      <c r="D172" s="57"/>
      <c r="E172" s="57"/>
    </row>
    <row r="173" spans="1:5">
      <c r="A173" s="73" t="s">
        <v>40</v>
      </c>
      <c r="B173" s="74" t="s">
        <v>106</v>
      </c>
      <c r="C173" s="96">
        <f>C145</f>
        <v>16.365833333333299</v>
      </c>
      <c r="D173" s="57"/>
      <c r="E173" s="57"/>
    </row>
    <row r="174" spans="1:5">
      <c r="A174" s="110" t="s">
        <v>134</v>
      </c>
      <c r="B174" s="111"/>
      <c r="C174" s="96">
        <f>TRUNC(SUM(C169:C173),2)</f>
        <v>3048.99</v>
      </c>
      <c r="D174" s="57"/>
      <c r="E174" s="57"/>
    </row>
    <row r="175" spans="1:5">
      <c r="A175" s="73" t="s">
        <v>42</v>
      </c>
      <c r="B175" s="74" t="s">
        <v>135</v>
      </c>
      <c r="C175" s="96">
        <f>D163</f>
        <v>806.05</v>
      </c>
      <c r="D175" s="57"/>
      <c r="E175" s="57"/>
    </row>
    <row r="176" spans="1:5">
      <c r="A176" s="110" t="s">
        <v>136</v>
      </c>
      <c r="B176" s="111"/>
      <c r="C176" s="96">
        <f>C174+C175</f>
        <v>3855.04</v>
      </c>
      <c r="D176" s="57"/>
      <c r="E176" s="57"/>
    </row>
    <row r="177" spans="1:6">
      <c r="A177" s="57"/>
      <c r="B177" s="57"/>
      <c r="C177" s="57"/>
      <c r="D177" s="57"/>
      <c r="E177" s="57"/>
    </row>
    <row r="179" spans="1:6">
      <c r="A179"/>
      <c r="B179"/>
      <c r="C179"/>
      <c r="D179"/>
      <c r="E179"/>
      <c r="F179"/>
    </row>
    <row r="180" spans="1:6">
      <c r="A180"/>
      <c r="B180"/>
      <c r="C180"/>
      <c r="D180"/>
      <c r="E180"/>
      <c r="F180"/>
    </row>
    <row r="181" spans="1:6">
      <c r="A181" s="56"/>
      <c r="B181" s="56"/>
      <c r="C181" s="57"/>
      <c r="E181" s="18"/>
      <c r="F181"/>
    </row>
    <row r="182" spans="1:6">
      <c r="A182" s="19"/>
      <c r="B182" s="19"/>
      <c r="C182" s="18"/>
      <c r="E182" s="18"/>
      <c r="F182"/>
    </row>
    <row r="183" spans="1:6">
      <c r="C183" s="18"/>
      <c r="E183" s="18"/>
      <c r="F183"/>
    </row>
    <row r="184" spans="1:6">
      <c r="A184" s="17"/>
      <c r="B184" s="19"/>
      <c r="C184" s="18"/>
      <c r="E184" s="18"/>
      <c r="F184"/>
    </row>
    <row r="185" spans="1:6">
      <c r="A185" s="21"/>
      <c r="B185" s="21"/>
      <c r="C185" s="21"/>
      <c r="E185" s="18"/>
      <c r="F185"/>
    </row>
    <row r="187" spans="1:6">
      <c r="B187" s="56"/>
    </row>
    <row r="188" spans="1:6">
      <c r="B188" s="19"/>
    </row>
    <row r="190" spans="1:6">
      <c r="B190" s="19"/>
    </row>
    <row r="191" spans="1:6">
      <c r="B191" s="21"/>
    </row>
  </sheetData>
  <mergeCells count="50">
    <mergeCell ref="A174:B174"/>
    <mergeCell ref="A176:B176"/>
    <mergeCell ref="A48:B50"/>
    <mergeCell ref="A95:B98"/>
    <mergeCell ref="A148:C153"/>
    <mergeCell ref="A138:B138"/>
    <mergeCell ref="A145:B145"/>
    <mergeCell ref="A154:C154"/>
    <mergeCell ref="A163:B163"/>
    <mergeCell ref="A166:C166"/>
    <mergeCell ref="A121:C121"/>
    <mergeCell ref="A126:B126"/>
    <mergeCell ref="A129:C129"/>
    <mergeCell ref="A131:E131"/>
    <mergeCell ref="A137:B137"/>
    <mergeCell ref="A99:C99"/>
    <mergeCell ref="A102:C102"/>
    <mergeCell ref="A111:B111"/>
    <mergeCell ref="A114:C114"/>
    <mergeCell ref="A118:B118"/>
    <mergeCell ref="A72:B72"/>
    <mergeCell ref="A75:C75"/>
    <mergeCell ref="A81:B81"/>
    <mergeCell ref="A84:C84"/>
    <mergeCell ref="A93:B93"/>
    <mergeCell ref="A41:C41"/>
    <mergeCell ref="A46:B46"/>
    <mergeCell ref="A51:D51"/>
    <mergeCell ref="A62:B62"/>
    <mergeCell ref="A65:C65"/>
    <mergeCell ref="C22:E22"/>
    <mergeCell ref="C23:E23"/>
    <mergeCell ref="A27:C27"/>
    <mergeCell ref="A36:B36"/>
    <mergeCell ref="A39:C39"/>
    <mergeCell ref="C16:D16"/>
    <mergeCell ref="A18:E18"/>
    <mergeCell ref="A19:E19"/>
    <mergeCell ref="C20:E20"/>
    <mergeCell ref="C21:E21"/>
    <mergeCell ref="C10:E10"/>
    <mergeCell ref="C11:E11"/>
    <mergeCell ref="C12:E12"/>
    <mergeCell ref="A14:C14"/>
    <mergeCell ref="C15:E15"/>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owBreaks count="2" manualBreakCount="2">
    <brk id="63" max="5" man="1"/>
    <brk id="127" max="5" man="1"/>
  </rowBreaks>
  <legacyDrawing r:id="rId1"/>
</worksheet>
</file>

<file path=xl/worksheets/sheet2.xml><?xml version="1.0" encoding="utf-8"?>
<worksheet xmlns="http://schemas.openxmlformats.org/spreadsheetml/2006/main" xmlns:r="http://schemas.openxmlformats.org/officeDocument/2006/relationships">
  <dimension ref="A1:G191"/>
  <sheetViews>
    <sheetView showGridLines="0" topLeftCell="A148" zoomScale="90" zoomScaleNormal="90" workbookViewId="0">
      <selection activeCell="C4" sqref="C4"/>
    </sheetView>
  </sheetViews>
  <sheetFormatPr defaultColWidth="9.140625" defaultRowHeight="15.75"/>
  <cols>
    <col min="1" max="1" width="14.140625" style="20" customWidth="1"/>
    <col min="2" max="2" width="72.140625" style="20" customWidth="1"/>
    <col min="3" max="3" width="11.5703125" style="20" customWidth="1"/>
    <col min="4" max="4" width="12.140625" style="20" bestFit="1" customWidth="1"/>
    <col min="5" max="5" width="12.7109375" style="20" customWidth="1"/>
    <col min="6" max="6" width="12" style="20" customWidth="1"/>
    <col min="7" max="7" width="15.140625" style="20" customWidth="1"/>
    <col min="8" max="16384" width="9.140625" style="20"/>
  </cols>
  <sheetData>
    <row r="1" spans="1:5">
      <c r="A1" s="98" t="s">
        <v>0</v>
      </c>
      <c r="B1" s="98"/>
      <c r="C1" s="98"/>
      <c r="D1" s="98"/>
      <c r="E1" s="57"/>
    </row>
    <row r="2" spans="1:5">
      <c r="A2" s="98" t="s">
        <v>1</v>
      </c>
      <c r="B2" s="98"/>
      <c r="C2" s="98"/>
      <c r="D2" s="98"/>
      <c r="E2" s="57"/>
    </row>
    <row r="3" spans="1:5">
      <c r="A3" s="99" t="s">
        <v>2</v>
      </c>
      <c r="B3" s="99"/>
      <c r="C3" s="99"/>
      <c r="D3" s="99"/>
      <c r="E3" s="57"/>
    </row>
    <row r="4" spans="1:5">
      <c r="A4" s="59" t="s">
        <v>3</v>
      </c>
      <c r="B4" s="60" t="s">
        <v>4</v>
      </c>
      <c r="C4" s="58"/>
      <c r="D4" s="58"/>
      <c r="E4" s="57"/>
    </row>
    <row r="5" spans="1:5">
      <c r="A5" s="59" t="s">
        <v>5</v>
      </c>
      <c r="B5" s="61"/>
      <c r="C5" s="58"/>
      <c r="D5" s="58"/>
      <c r="E5" s="57"/>
    </row>
    <row r="6" spans="1:5">
      <c r="A6" s="62" t="s">
        <v>6</v>
      </c>
      <c r="B6" s="62"/>
      <c r="C6" s="58"/>
      <c r="D6" s="58"/>
      <c r="E6" s="57"/>
    </row>
    <row r="7" spans="1:5">
      <c r="A7" s="63"/>
      <c r="B7" s="63"/>
      <c r="C7" s="58"/>
      <c r="D7" s="58"/>
      <c r="E7" s="57"/>
    </row>
    <row r="8" spans="1:5">
      <c r="A8" s="100" t="s">
        <v>7</v>
      </c>
      <c r="B8" s="100"/>
      <c r="C8" s="100"/>
      <c r="D8" s="100"/>
      <c r="E8" s="100"/>
    </row>
    <row r="9" spans="1:5">
      <c r="A9" s="64" t="s">
        <v>8</v>
      </c>
      <c r="B9" s="65" t="s">
        <v>9</v>
      </c>
      <c r="C9" s="101"/>
      <c r="D9" s="101"/>
      <c r="E9" s="101"/>
    </row>
    <row r="10" spans="1:5">
      <c r="A10" s="64" t="s">
        <v>10</v>
      </c>
      <c r="B10" s="65" t="s">
        <v>11</v>
      </c>
      <c r="C10" s="102" t="s">
        <v>12</v>
      </c>
      <c r="D10" s="102"/>
      <c r="E10" s="102"/>
    </row>
    <row r="11" spans="1:5">
      <c r="A11" s="64" t="s">
        <v>13</v>
      </c>
      <c r="B11" s="65" t="s">
        <v>14</v>
      </c>
      <c r="C11" s="102"/>
      <c r="D11" s="102"/>
      <c r="E11" s="102"/>
    </row>
    <row r="12" spans="1:5">
      <c r="A12" s="64" t="s">
        <v>15</v>
      </c>
      <c r="B12" s="65" t="s">
        <v>16</v>
      </c>
      <c r="C12" s="102">
        <v>12</v>
      </c>
      <c r="D12" s="102"/>
      <c r="E12" s="102"/>
    </row>
    <row r="13" spans="1:5">
      <c r="A13" s="66"/>
      <c r="B13" s="66"/>
      <c r="C13" s="66"/>
      <c r="D13" s="66"/>
      <c r="E13" s="66"/>
    </row>
    <row r="14" spans="1:5">
      <c r="A14" s="103" t="s">
        <v>17</v>
      </c>
      <c r="B14" s="103"/>
      <c r="C14" s="103"/>
      <c r="D14" s="67"/>
      <c r="E14" s="66"/>
    </row>
    <row r="15" spans="1:5" ht="28.15" customHeight="1">
      <c r="A15" s="64" t="s">
        <v>18</v>
      </c>
      <c r="B15" s="64" t="s">
        <v>19</v>
      </c>
      <c r="C15" s="104" t="s">
        <v>20</v>
      </c>
      <c r="D15" s="104"/>
      <c r="E15" s="104"/>
    </row>
    <row r="16" spans="1:5">
      <c r="A16" s="68" t="s">
        <v>137</v>
      </c>
      <c r="B16" s="64" t="s">
        <v>22</v>
      </c>
      <c r="C16" s="105" t="s">
        <v>138</v>
      </c>
      <c r="D16" s="105"/>
      <c r="E16" s="69">
        <v>1</v>
      </c>
    </row>
    <row r="17" spans="1:5">
      <c r="A17" s="66"/>
      <c r="B17" s="66"/>
      <c r="C17" s="66"/>
      <c r="D17" s="66"/>
      <c r="E17" s="66"/>
    </row>
    <row r="18" spans="1:5">
      <c r="A18" s="103" t="s">
        <v>24</v>
      </c>
      <c r="B18" s="103"/>
      <c r="C18" s="103"/>
      <c r="D18" s="103"/>
      <c r="E18" s="103"/>
    </row>
    <row r="19" spans="1:5">
      <c r="A19" s="106" t="s">
        <v>25</v>
      </c>
      <c r="B19" s="106"/>
      <c r="C19" s="106"/>
      <c r="D19" s="106"/>
      <c r="E19" s="106"/>
    </row>
    <row r="20" spans="1:5">
      <c r="A20" s="64">
        <v>1</v>
      </c>
      <c r="B20" s="70" t="s">
        <v>26</v>
      </c>
      <c r="C20" s="104" t="s">
        <v>139</v>
      </c>
      <c r="D20" s="104"/>
      <c r="E20" s="104"/>
    </row>
    <row r="21" spans="1:5">
      <c r="A21" s="64">
        <v>2</v>
      </c>
      <c r="B21" s="71" t="s">
        <v>28</v>
      </c>
      <c r="C21" s="107">
        <v>1094.8599999999999</v>
      </c>
      <c r="D21" s="107"/>
      <c r="E21" s="107"/>
    </row>
    <row r="22" spans="1:5" ht="15.6" customHeight="1">
      <c r="A22" s="64">
        <v>3</v>
      </c>
      <c r="B22" s="71" t="s">
        <v>29</v>
      </c>
      <c r="C22" s="108" t="s">
        <v>140</v>
      </c>
      <c r="D22" s="108"/>
      <c r="E22" s="108"/>
    </row>
    <row r="23" spans="1:5">
      <c r="A23" s="64">
        <v>4</v>
      </c>
      <c r="B23" s="71" t="s">
        <v>31</v>
      </c>
      <c r="C23" s="101" t="s">
        <v>32</v>
      </c>
      <c r="D23" s="101"/>
      <c r="E23" s="101"/>
    </row>
    <row r="24" spans="1:5">
      <c r="A24" s="58"/>
      <c r="B24" s="58"/>
      <c r="C24" s="58"/>
      <c r="D24" s="58"/>
      <c r="E24" s="57"/>
    </row>
    <row r="25" spans="1:5">
      <c r="A25" s="57"/>
      <c r="B25" s="57"/>
      <c r="C25" s="57"/>
      <c r="D25" s="57"/>
      <c r="E25" s="57"/>
    </row>
    <row r="26" spans="1:5">
      <c r="A26" s="57"/>
      <c r="B26" s="57"/>
      <c r="C26" s="57"/>
      <c r="D26" s="57"/>
      <c r="E26" s="57"/>
    </row>
    <row r="27" spans="1:5">
      <c r="A27" s="109" t="s">
        <v>33</v>
      </c>
      <c r="B27" s="109"/>
      <c r="C27" s="109"/>
      <c r="D27" s="57"/>
      <c r="E27" s="57"/>
    </row>
    <row r="28" spans="1:5">
      <c r="A28" s="57"/>
      <c r="B28" s="57"/>
      <c r="C28" s="57"/>
      <c r="D28" s="57"/>
      <c r="E28" s="57"/>
    </row>
    <row r="29" spans="1:5">
      <c r="A29" s="39">
        <v>1</v>
      </c>
      <c r="B29" s="72" t="s">
        <v>34</v>
      </c>
      <c r="C29" s="72" t="s">
        <v>35</v>
      </c>
      <c r="D29" s="57"/>
      <c r="E29" s="57"/>
    </row>
    <row r="30" spans="1:5">
      <c r="A30" s="73" t="s">
        <v>8</v>
      </c>
      <c r="B30" s="74" t="s">
        <v>36</v>
      </c>
      <c r="C30" s="75">
        <v>1094.8599999999999</v>
      </c>
      <c r="D30" s="57"/>
      <c r="E30" s="57"/>
    </row>
    <row r="31" spans="1:5">
      <c r="A31" s="73" t="s">
        <v>10</v>
      </c>
      <c r="B31" s="74" t="s">
        <v>37</v>
      </c>
      <c r="C31" s="76"/>
      <c r="D31" s="57"/>
      <c r="E31" s="57"/>
    </row>
    <row r="32" spans="1:5">
      <c r="A32" s="73" t="s">
        <v>13</v>
      </c>
      <c r="B32" s="74" t="s">
        <v>38</v>
      </c>
      <c r="C32" s="76"/>
      <c r="D32" s="57"/>
      <c r="E32" s="57"/>
    </row>
    <row r="33" spans="1:5">
      <c r="A33" s="73" t="s">
        <v>15</v>
      </c>
      <c r="B33" s="74" t="s">
        <v>39</v>
      </c>
      <c r="C33" s="76"/>
      <c r="D33" s="57"/>
      <c r="E33" s="57"/>
    </row>
    <row r="34" spans="1:5">
      <c r="A34" s="73" t="s">
        <v>40</v>
      </c>
      <c r="B34" s="74" t="s">
        <v>41</v>
      </c>
      <c r="C34" s="76"/>
      <c r="D34" s="57"/>
      <c r="E34" s="57"/>
    </row>
    <row r="35" spans="1:5">
      <c r="A35" s="73" t="s">
        <v>42</v>
      </c>
      <c r="B35" s="74" t="s">
        <v>43</v>
      </c>
      <c r="C35" s="76"/>
      <c r="D35" s="57"/>
      <c r="E35" s="57"/>
    </row>
    <row r="36" spans="1:5">
      <c r="A36" s="110" t="s">
        <v>44</v>
      </c>
      <c r="B36" s="111"/>
      <c r="C36" s="76">
        <f>SUM(C30:C35)</f>
        <v>1094.8599999999999</v>
      </c>
      <c r="D36" s="57"/>
      <c r="E36" s="57"/>
    </row>
    <row r="37" spans="1:5">
      <c r="A37" s="57"/>
      <c r="B37" s="57"/>
      <c r="C37" s="57"/>
      <c r="D37" s="57"/>
      <c r="E37" s="57"/>
    </row>
    <row r="38" spans="1:5">
      <c r="A38" s="57"/>
      <c r="B38" s="57"/>
      <c r="C38" s="57"/>
      <c r="D38" s="57"/>
      <c r="E38" s="57"/>
    </row>
    <row r="39" spans="1:5">
      <c r="A39" s="109" t="s">
        <v>45</v>
      </c>
      <c r="B39" s="109"/>
      <c r="C39" s="109"/>
      <c r="D39" s="57"/>
      <c r="E39" s="57"/>
    </row>
    <row r="40" spans="1:5">
      <c r="A40" s="63"/>
      <c r="B40" s="57"/>
      <c r="C40" s="57"/>
      <c r="D40" s="57"/>
      <c r="E40" s="57"/>
    </row>
    <row r="41" spans="1:5">
      <c r="A41" s="112" t="s">
        <v>46</v>
      </c>
      <c r="B41" s="113"/>
      <c r="C41" s="114"/>
      <c r="D41" s="57"/>
      <c r="E41" s="57"/>
    </row>
    <row r="42" spans="1:5">
      <c r="A42" s="57"/>
      <c r="B42" s="57"/>
      <c r="C42" s="57"/>
      <c r="D42" s="57"/>
      <c r="E42" s="57"/>
    </row>
    <row r="43" spans="1:5">
      <c r="A43" s="39" t="s">
        <v>47</v>
      </c>
      <c r="B43" s="72" t="s">
        <v>48</v>
      </c>
      <c r="C43" s="72" t="s">
        <v>35</v>
      </c>
      <c r="D43" s="57"/>
      <c r="E43" s="57"/>
    </row>
    <row r="44" spans="1:5">
      <c r="A44" s="73" t="s">
        <v>8</v>
      </c>
      <c r="B44" s="74" t="s">
        <v>49</v>
      </c>
      <c r="C44" s="76">
        <f>TRUNC(C36*8.33%,2)</f>
        <v>91.2</v>
      </c>
      <c r="D44" s="57"/>
      <c r="E44" s="57"/>
    </row>
    <row r="45" spans="1:5">
      <c r="A45" s="73" t="s">
        <v>10</v>
      </c>
      <c r="B45" s="74" t="s">
        <v>50</v>
      </c>
      <c r="C45" s="76">
        <f>TRUNC(C36*12.1%,2)</f>
        <v>132.47</v>
      </c>
      <c r="D45" s="57"/>
      <c r="E45" s="57"/>
    </row>
    <row r="46" spans="1:5">
      <c r="A46" s="110" t="s">
        <v>44</v>
      </c>
      <c r="B46" s="111"/>
      <c r="C46" s="76">
        <f>SUM(C44:C45)</f>
        <v>223.67</v>
      </c>
      <c r="D46" s="57"/>
      <c r="E46" s="57"/>
    </row>
    <row r="47" spans="1:5">
      <c r="A47" s="57"/>
      <c r="B47" s="57"/>
      <c r="C47" s="57"/>
      <c r="D47" s="57"/>
      <c r="E47" s="57"/>
    </row>
    <row r="48" spans="1:5">
      <c r="A48" s="125" t="s">
        <v>51</v>
      </c>
      <c r="B48" s="125"/>
      <c r="C48" s="77" t="s">
        <v>52</v>
      </c>
      <c r="D48" s="78">
        <f>C36</f>
        <v>1094.8599999999999</v>
      </c>
      <c r="E48" s="57"/>
    </row>
    <row r="49" spans="1:7" ht="32.25" customHeight="1">
      <c r="A49" s="125"/>
      <c r="B49" s="125"/>
      <c r="C49" s="79" t="s">
        <v>53</v>
      </c>
      <c r="D49" s="80">
        <f>C46</f>
        <v>223.67</v>
      </c>
      <c r="E49" s="57"/>
    </row>
    <row r="50" spans="1:7" ht="32.25" customHeight="1">
      <c r="A50" s="126"/>
      <c r="B50" s="126"/>
      <c r="C50" s="81" t="s">
        <v>54</v>
      </c>
      <c r="D50" s="82">
        <f>SUM(D48:D49)</f>
        <v>1318.53</v>
      </c>
      <c r="E50" s="57"/>
      <c r="G50" s="83"/>
    </row>
    <row r="51" spans="1:7" ht="32.25" customHeight="1">
      <c r="A51" s="115" t="s">
        <v>55</v>
      </c>
      <c r="B51" s="116"/>
      <c r="C51" s="116"/>
      <c r="D51" s="117"/>
      <c r="E51" s="57"/>
    </row>
    <row r="52" spans="1:7">
      <c r="A52" s="57"/>
      <c r="B52" s="57"/>
      <c r="C52" s="57"/>
      <c r="D52" s="57"/>
      <c r="E52" s="57"/>
    </row>
    <row r="53" spans="1:7" ht="25.5">
      <c r="A53" s="39" t="s">
        <v>56</v>
      </c>
      <c r="B53" s="72" t="s">
        <v>57</v>
      </c>
      <c r="C53" s="72" t="s">
        <v>58</v>
      </c>
      <c r="D53" s="72" t="s">
        <v>35</v>
      </c>
      <c r="E53" s="57"/>
    </row>
    <row r="54" spans="1:7">
      <c r="A54" s="73" t="s">
        <v>8</v>
      </c>
      <c r="B54" s="74" t="s">
        <v>59</v>
      </c>
      <c r="C54" s="84">
        <v>0.2</v>
      </c>
      <c r="D54" s="76">
        <f t="shared" ref="D54:D62" si="0">TRUNC(($C$36+$C$46)*C54,2)</f>
        <v>263.7</v>
      </c>
      <c r="E54" s="57"/>
    </row>
    <row r="55" spans="1:7">
      <c r="A55" s="73" t="s">
        <v>10</v>
      </c>
      <c r="B55" s="74" t="s">
        <v>60</v>
      </c>
      <c r="C55" s="84">
        <v>2.5000000000000001E-2</v>
      </c>
      <c r="D55" s="76">
        <f t="shared" si="0"/>
        <v>32.96</v>
      </c>
      <c r="E55" s="57"/>
    </row>
    <row r="56" spans="1:7">
      <c r="A56" s="73" t="s">
        <v>13</v>
      </c>
      <c r="B56" s="74" t="s">
        <v>61</v>
      </c>
      <c r="C56" s="84">
        <v>0.03</v>
      </c>
      <c r="D56" s="76">
        <f t="shared" si="0"/>
        <v>39.549999999999997</v>
      </c>
      <c r="E56" s="57"/>
    </row>
    <row r="57" spans="1:7">
      <c r="A57" s="73" t="s">
        <v>15</v>
      </c>
      <c r="B57" s="74" t="s">
        <v>62</v>
      </c>
      <c r="C57" s="84">
        <v>1.4999999999999999E-2</v>
      </c>
      <c r="D57" s="76">
        <f t="shared" si="0"/>
        <v>19.77</v>
      </c>
      <c r="E57" s="57"/>
    </row>
    <row r="58" spans="1:7">
      <c r="A58" s="73" t="s">
        <v>40</v>
      </c>
      <c r="B58" s="74" t="s">
        <v>63</v>
      </c>
      <c r="C58" s="84">
        <v>0.01</v>
      </c>
      <c r="D58" s="76">
        <f t="shared" si="0"/>
        <v>13.18</v>
      </c>
      <c r="E58" s="57"/>
    </row>
    <row r="59" spans="1:7">
      <c r="A59" s="73" t="s">
        <v>42</v>
      </c>
      <c r="B59" s="74" t="s">
        <v>64</v>
      </c>
      <c r="C59" s="84">
        <v>6.0000000000000001E-3</v>
      </c>
      <c r="D59" s="76">
        <f t="shared" si="0"/>
        <v>7.91</v>
      </c>
      <c r="E59" s="57"/>
    </row>
    <row r="60" spans="1:7">
      <c r="A60" s="73" t="s">
        <v>65</v>
      </c>
      <c r="B60" s="74" t="s">
        <v>66</v>
      </c>
      <c r="C60" s="84">
        <v>2E-3</v>
      </c>
      <c r="D60" s="76">
        <f t="shared" si="0"/>
        <v>2.63</v>
      </c>
      <c r="E60" s="57"/>
    </row>
    <row r="61" spans="1:7">
      <c r="A61" s="73" t="s">
        <v>67</v>
      </c>
      <c r="B61" s="74" t="s">
        <v>68</v>
      </c>
      <c r="C61" s="84">
        <v>0.08</v>
      </c>
      <c r="D61" s="76">
        <f t="shared" si="0"/>
        <v>105.48</v>
      </c>
      <c r="E61" s="57"/>
    </row>
    <row r="62" spans="1:7">
      <c r="A62" s="110" t="s">
        <v>69</v>
      </c>
      <c r="B62" s="111"/>
      <c r="C62" s="84">
        <f>SUM(C54:C61)</f>
        <v>0.36799999999999999</v>
      </c>
      <c r="D62" s="76">
        <f t="shared" si="0"/>
        <v>485.21</v>
      </c>
      <c r="E62" s="57"/>
    </row>
    <row r="63" spans="1:7">
      <c r="A63" s="57"/>
      <c r="B63" s="57"/>
      <c r="C63" s="57"/>
      <c r="D63" s="85"/>
      <c r="E63" s="57"/>
    </row>
    <row r="64" spans="1:7">
      <c r="A64" s="57"/>
      <c r="B64" s="57"/>
      <c r="C64" s="57"/>
      <c r="D64" s="57"/>
      <c r="E64" s="57"/>
    </row>
    <row r="65" spans="1:5">
      <c r="A65" s="112" t="s">
        <v>70</v>
      </c>
      <c r="B65" s="113"/>
      <c r="C65" s="114"/>
      <c r="D65" s="57"/>
      <c r="E65" s="57"/>
    </row>
    <row r="66" spans="1:5">
      <c r="A66" s="57"/>
      <c r="B66" s="57"/>
      <c r="C66" s="57"/>
      <c r="D66" s="57"/>
      <c r="E66" s="57"/>
    </row>
    <row r="67" spans="1:5">
      <c r="A67" s="39" t="s">
        <v>71</v>
      </c>
      <c r="B67" s="72" t="s">
        <v>72</v>
      </c>
      <c r="C67" s="72" t="s">
        <v>35</v>
      </c>
      <c r="D67" s="57"/>
      <c r="E67" s="57"/>
    </row>
    <row r="68" spans="1:5">
      <c r="A68" s="73" t="s">
        <v>8</v>
      </c>
      <c r="B68" s="74" t="s">
        <v>73</v>
      </c>
      <c r="C68" s="76">
        <f>TRUNC(((4.5*2*250)-((C36*6%)*12))/12,2)</f>
        <v>121.8</v>
      </c>
      <c r="D68" s="57"/>
      <c r="E68" s="57"/>
    </row>
    <row r="69" spans="1:5">
      <c r="A69" s="73" t="s">
        <v>10</v>
      </c>
      <c r="B69" s="74" t="s">
        <v>74</v>
      </c>
      <c r="C69" s="76"/>
      <c r="D69" s="57"/>
      <c r="E69" s="57"/>
    </row>
    <row r="70" spans="1:5">
      <c r="A70" s="73" t="s">
        <v>13</v>
      </c>
      <c r="B70" s="74" t="s">
        <v>75</v>
      </c>
      <c r="C70" s="86"/>
      <c r="D70" s="57"/>
      <c r="E70" s="57"/>
    </row>
    <row r="71" spans="1:5">
      <c r="A71" s="73" t="s">
        <v>15</v>
      </c>
      <c r="B71" s="74" t="s">
        <v>76</v>
      </c>
      <c r="C71" s="86"/>
      <c r="D71" s="57"/>
      <c r="E71" s="57"/>
    </row>
    <row r="72" spans="1:5">
      <c r="A72" s="110" t="s">
        <v>44</v>
      </c>
      <c r="B72" s="111"/>
      <c r="C72" s="76">
        <f>SUM(C68:C71)</f>
        <v>121.8</v>
      </c>
      <c r="D72" s="57"/>
      <c r="E72" s="57"/>
    </row>
    <row r="73" spans="1:5">
      <c r="A73" s="57"/>
      <c r="B73" s="57"/>
      <c r="C73" s="57"/>
      <c r="D73" s="57"/>
      <c r="E73" s="57"/>
    </row>
    <row r="74" spans="1:5">
      <c r="A74" s="57"/>
      <c r="B74" s="57"/>
      <c r="C74" s="57"/>
      <c r="D74" s="57"/>
      <c r="E74" s="57"/>
    </row>
    <row r="75" spans="1:5">
      <c r="A75" s="118" t="s">
        <v>77</v>
      </c>
      <c r="B75" s="119"/>
      <c r="C75" s="120"/>
      <c r="D75" s="57"/>
      <c r="E75" s="57"/>
    </row>
    <row r="76" spans="1:5">
      <c r="A76" s="57"/>
      <c r="B76" s="57"/>
      <c r="C76" s="57"/>
      <c r="D76" s="57"/>
      <c r="E76" s="57"/>
    </row>
    <row r="77" spans="1:5">
      <c r="A77" s="39">
        <v>2</v>
      </c>
      <c r="B77" s="72" t="s">
        <v>78</v>
      </c>
      <c r="C77" s="72" t="s">
        <v>35</v>
      </c>
      <c r="D77" s="57"/>
      <c r="E77" s="57"/>
    </row>
    <row r="78" spans="1:5">
      <c r="A78" s="73" t="s">
        <v>47</v>
      </c>
      <c r="B78" s="74" t="s">
        <v>48</v>
      </c>
      <c r="C78" s="76">
        <f>C46</f>
        <v>223.67</v>
      </c>
      <c r="D78" s="57"/>
      <c r="E78" s="57"/>
    </row>
    <row r="79" spans="1:5">
      <c r="A79" s="73" t="s">
        <v>56</v>
      </c>
      <c r="B79" s="74" t="s">
        <v>57</v>
      </c>
      <c r="C79" s="76">
        <f>D62</f>
        <v>485.21</v>
      </c>
      <c r="D79" s="57"/>
      <c r="E79" s="57"/>
    </row>
    <row r="80" spans="1:5">
      <c r="A80" s="73" t="s">
        <v>71</v>
      </c>
      <c r="B80" s="74" t="s">
        <v>72</v>
      </c>
      <c r="C80" s="76">
        <f>C72</f>
        <v>121.8</v>
      </c>
      <c r="D80" s="57"/>
      <c r="E80" s="57"/>
    </row>
    <row r="81" spans="1:5">
      <c r="A81" s="110" t="s">
        <v>44</v>
      </c>
      <c r="B81" s="111"/>
      <c r="C81" s="76">
        <f>SUM(C78:C80)</f>
        <v>830.68</v>
      </c>
      <c r="D81" s="57"/>
      <c r="E81" s="57"/>
    </row>
    <row r="82" spans="1:5">
      <c r="A82" s="63"/>
      <c r="B82" s="57"/>
      <c r="C82" s="57"/>
      <c r="D82" s="57"/>
      <c r="E82" s="57"/>
    </row>
    <row r="83" spans="1:5">
      <c r="A83" s="57"/>
      <c r="B83" s="57"/>
      <c r="C83" s="57"/>
      <c r="D83" s="57"/>
      <c r="E83" s="57"/>
    </row>
    <row r="84" spans="1:5">
      <c r="A84" s="109" t="s">
        <v>79</v>
      </c>
      <c r="B84" s="109"/>
      <c r="C84" s="109"/>
      <c r="D84" s="57"/>
      <c r="E84" s="57"/>
    </row>
    <row r="85" spans="1:5">
      <c r="A85" s="57"/>
      <c r="B85" s="57"/>
      <c r="C85" s="85"/>
      <c r="D85" s="57"/>
      <c r="E85" s="57"/>
    </row>
    <row r="86" spans="1:5">
      <c r="A86" s="39">
        <v>3</v>
      </c>
      <c r="B86" s="72" t="s">
        <v>80</v>
      </c>
      <c r="C86" s="72" t="s">
        <v>35</v>
      </c>
      <c r="D86" s="57"/>
      <c r="E86" s="57"/>
    </row>
    <row r="87" spans="1:5">
      <c r="A87" s="73" t="s">
        <v>8</v>
      </c>
      <c r="B87" s="87" t="s">
        <v>81</v>
      </c>
      <c r="C87" s="76">
        <f>TRUNC(($C$36+$C$46+$D$62+$C$72)*(0.4167%),2)</f>
        <v>8.02</v>
      </c>
      <c r="D87" s="57"/>
      <c r="E87" s="57"/>
    </row>
    <row r="88" spans="1:5">
      <c r="A88" s="73" t="s">
        <v>10</v>
      </c>
      <c r="B88" s="87" t="s">
        <v>82</v>
      </c>
      <c r="C88" s="76">
        <f>TRUNC(C87*8%,2)</f>
        <v>0.64</v>
      </c>
      <c r="D88" s="85"/>
      <c r="E88" s="57"/>
    </row>
    <row r="89" spans="1:5">
      <c r="A89" s="73" t="s">
        <v>13</v>
      </c>
      <c r="B89" s="87" t="s">
        <v>83</v>
      </c>
      <c r="C89" s="76">
        <f>TRUNC(($C$36+$C$46+$D$62+$C$72)*(0.16%),2)</f>
        <v>3.08</v>
      </c>
      <c r="D89" s="85"/>
      <c r="E89" s="57"/>
    </row>
    <row r="90" spans="1:5">
      <c r="A90" s="73" t="s">
        <v>15</v>
      </c>
      <c r="B90" s="87" t="s">
        <v>84</v>
      </c>
      <c r="C90" s="76">
        <f>TRUNC(($C$36+$C$81)*(1.944%),2)</f>
        <v>37.43</v>
      </c>
      <c r="D90" s="57"/>
      <c r="E90" s="57"/>
    </row>
    <row r="91" spans="1:5">
      <c r="A91" s="73" t="s">
        <v>40</v>
      </c>
      <c r="B91" s="87" t="s">
        <v>85</v>
      </c>
      <c r="C91" s="76">
        <f>TRUNC($C$62*$C$90,2)</f>
        <v>13.77</v>
      </c>
      <c r="D91" s="57"/>
      <c r="E91" s="57"/>
    </row>
    <row r="92" spans="1:5">
      <c r="A92" s="73" t="s">
        <v>42</v>
      </c>
      <c r="B92" s="87" t="s">
        <v>86</v>
      </c>
      <c r="C92" s="76">
        <f>TRUNC(($C$36+$C$81)*(3.2%),2)</f>
        <v>61.61</v>
      </c>
      <c r="D92" s="85"/>
      <c r="E92" s="57"/>
    </row>
    <row r="93" spans="1:5">
      <c r="A93" s="110" t="s">
        <v>44</v>
      </c>
      <c r="B93" s="111"/>
      <c r="C93" s="76">
        <f>SUM(C87:C92)</f>
        <v>124.55</v>
      </c>
      <c r="D93" s="57"/>
      <c r="E93" s="57"/>
    </row>
    <row r="94" spans="1:5">
      <c r="A94" s="57"/>
      <c r="B94" s="57"/>
      <c r="C94" s="57"/>
      <c r="D94" s="57"/>
      <c r="E94" s="57"/>
    </row>
    <row r="95" spans="1:5">
      <c r="A95" s="125" t="s">
        <v>87</v>
      </c>
      <c r="B95" s="125"/>
      <c r="C95" s="77" t="s">
        <v>52</v>
      </c>
      <c r="D95" s="88">
        <f>C36</f>
        <v>1094.8599999999999</v>
      </c>
      <c r="E95" s="57"/>
    </row>
    <row r="96" spans="1:5">
      <c r="A96" s="125"/>
      <c r="B96" s="125"/>
      <c r="C96" s="77" t="s">
        <v>88</v>
      </c>
      <c r="D96" s="88">
        <f>C81</f>
        <v>830.68</v>
      </c>
      <c r="E96" s="57"/>
    </row>
    <row r="97" spans="1:5">
      <c r="A97" s="125"/>
      <c r="B97" s="125"/>
      <c r="C97" s="77" t="s">
        <v>89</v>
      </c>
      <c r="D97" s="88">
        <f>C93</f>
        <v>124.55</v>
      </c>
      <c r="E97" s="57"/>
    </row>
    <row r="98" spans="1:5">
      <c r="A98" s="125"/>
      <c r="B98" s="125"/>
      <c r="C98" s="77" t="s">
        <v>54</v>
      </c>
      <c r="D98" s="88">
        <f>SUM(D95:D97)</f>
        <v>2050.09</v>
      </c>
      <c r="E98" s="57"/>
    </row>
    <row r="99" spans="1:5">
      <c r="A99" s="109" t="s">
        <v>90</v>
      </c>
      <c r="B99" s="109"/>
      <c r="C99" s="109"/>
      <c r="D99" s="57"/>
      <c r="E99" s="57"/>
    </row>
    <row r="100" spans="1:5">
      <c r="A100" s="57"/>
      <c r="B100" s="57"/>
      <c r="C100" s="57"/>
      <c r="D100" s="57"/>
      <c r="E100" s="57"/>
    </row>
    <row r="101" spans="1:5">
      <c r="A101" s="57"/>
      <c r="B101" s="57"/>
      <c r="C101" s="57"/>
      <c r="D101" s="57"/>
      <c r="E101" s="57"/>
    </row>
    <row r="102" spans="1:5">
      <c r="A102" s="112" t="s">
        <v>91</v>
      </c>
      <c r="B102" s="113"/>
      <c r="C102" s="114"/>
      <c r="D102" s="57"/>
      <c r="E102" s="57"/>
    </row>
    <row r="103" spans="1:5">
      <c r="A103" s="63"/>
      <c r="B103" s="57"/>
      <c r="C103" s="57"/>
      <c r="D103" s="57"/>
      <c r="E103" s="57"/>
    </row>
    <row r="104" spans="1:5">
      <c r="A104" s="39" t="s">
        <v>92</v>
      </c>
      <c r="B104" s="72" t="s">
        <v>93</v>
      </c>
      <c r="C104" s="72" t="s">
        <v>35</v>
      </c>
      <c r="D104" s="57"/>
      <c r="E104" s="57"/>
    </row>
    <row r="105" spans="1:5">
      <c r="A105" s="73" t="s">
        <v>8</v>
      </c>
      <c r="B105" s="74" t="s">
        <v>94</v>
      </c>
      <c r="C105" s="76">
        <f>TRUNC((C36+C81+C93)*0.926%,2)</f>
        <v>18.98</v>
      </c>
      <c r="D105" s="57"/>
      <c r="E105" s="57"/>
    </row>
    <row r="106" spans="1:5">
      <c r="A106" s="73" t="s">
        <v>10</v>
      </c>
      <c r="B106" s="74" t="s">
        <v>95</v>
      </c>
      <c r="C106" s="76">
        <f>TRUNC((C36+C81+C93)*0.556%,2)</f>
        <v>11.39</v>
      </c>
      <c r="D106" s="57"/>
      <c r="E106" s="57"/>
    </row>
    <row r="107" spans="1:5">
      <c r="A107" s="73" t="s">
        <v>13</v>
      </c>
      <c r="B107" s="74" t="s">
        <v>96</v>
      </c>
      <c r="C107" s="76">
        <f>TRUNC((C36+C81+C93)*0.028%,2)</f>
        <v>0.56999999999999995</v>
      </c>
      <c r="D107" s="57"/>
      <c r="E107" s="57"/>
    </row>
    <row r="108" spans="1:5">
      <c r="A108" s="73" t="s">
        <v>15</v>
      </c>
      <c r="B108" s="74" t="s">
        <v>97</v>
      </c>
      <c r="C108" s="76">
        <f>TRUNC((C36+C81+C93)*0.333%,2)</f>
        <v>6.82</v>
      </c>
      <c r="D108" s="57"/>
      <c r="E108" s="57"/>
    </row>
    <row r="109" spans="1:5">
      <c r="A109" s="73" t="s">
        <v>40</v>
      </c>
      <c r="B109" s="74" t="s">
        <v>98</v>
      </c>
      <c r="C109" s="76">
        <f>TRUNC((C36+C81+C93)*0.056%,2)</f>
        <v>1.1399999999999999</v>
      </c>
      <c r="D109" s="57"/>
      <c r="E109" s="57"/>
    </row>
    <row r="110" spans="1:5">
      <c r="A110" s="73" t="s">
        <v>42</v>
      </c>
      <c r="B110" s="74" t="s">
        <v>99</v>
      </c>
      <c r="C110" s="76"/>
      <c r="D110" s="57"/>
      <c r="E110" s="57"/>
    </row>
    <row r="111" spans="1:5">
      <c r="A111" s="110" t="s">
        <v>69</v>
      </c>
      <c r="B111" s="111"/>
      <c r="C111" s="76">
        <f>SUM(C105:C110)</f>
        <v>38.9</v>
      </c>
      <c r="D111" s="57"/>
      <c r="E111" s="57"/>
    </row>
    <row r="112" spans="1:5">
      <c r="A112" s="57"/>
      <c r="B112" s="57"/>
      <c r="C112" s="57"/>
      <c r="D112" s="57"/>
      <c r="E112" s="57"/>
    </row>
    <row r="113" spans="1:5">
      <c r="A113" s="57"/>
      <c r="B113" s="57"/>
      <c r="C113" s="57"/>
      <c r="D113" s="57"/>
      <c r="E113" s="57"/>
    </row>
    <row r="114" spans="1:5">
      <c r="A114" s="112" t="s">
        <v>100</v>
      </c>
      <c r="B114" s="113"/>
      <c r="C114" s="114"/>
      <c r="D114" s="57"/>
      <c r="E114" s="57"/>
    </row>
    <row r="115" spans="1:5">
      <c r="A115" s="63"/>
      <c r="B115" s="57"/>
      <c r="C115" s="57"/>
      <c r="D115" s="57"/>
      <c r="E115" s="57"/>
    </row>
    <row r="116" spans="1:5">
      <c r="A116" s="39" t="s">
        <v>101</v>
      </c>
      <c r="B116" s="72" t="s">
        <v>102</v>
      </c>
      <c r="C116" s="72" t="s">
        <v>35</v>
      </c>
      <c r="D116" s="57"/>
      <c r="E116" s="57"/>
    </row>
    <row r="117" spans="1:5">
      <c r="A117" s="73" t="s">
        <v>8</v>
      </c>
      <c r="B117" s="74" t="s">
        <v>103</v>
      </c>
      <c r="C117" s="89"/>
      <c r="D117" s="57"/>
      <c r="E117" s="57"/>
    </row>
    <row r="118" spans="1:5">
      <c r="A118" s="110" t="s">
        <v>44</v>
      </c>
      <c r="B118" s="111"/>
      <c r="C118" s="76">
        <v>0</v>
      </c>
      <c r="D118" s="57"/>
      <c r="E118" s="57"/>
    </row>
    <row r="119" spans="1:5">
      <c r="A119" s="57"/>
      <c r="B119" s="57"/>
      <c r="C119" s="57"/>
      <c r="D119" s="57"/>
      <c r="E119" s="57"/>
    </row>
    <row r="120" spans="1:5">
      <c r="A120" s="57"/>
      <c r="B120" s="57"/>
      <c r="C120" s="57"/>
      <c r="D120" s="57"/>
      <c r="E120" s="57"/>
    </row>
    <row r="121" spans="1:5">
      <c r="A121" s="118" t="s">
        <v>104</v>
      </c>
      <c r="B121" s="119"/>
      <c r="C121" s="120"/>
      <c r="D121" s="57"/>
      <c r="E121" s="57"/>
    </row>
    <row r="122" spans="1:5">
      <c r="A122" s="63"/>
      <c r="B122" s="57"/>
      <c r="C122" s="57"/>
      <c r="D122" s="57"/>
      <c r="E122" s="57"/>
    </row>
    <row r="123" spans="1:5">
      <c r="A123" s="39">
        <v>4</v>
      </c>
      <c r="B123" s="72" t="s">
        <v>105</v>
      </c>
      <c r="C123" s="72" t="s">
        <v>35</v>
      </c>
      <c r="D123" s="57"/>
      <c r="E123" s="57"/>
    </row>
    <row r="124" spans="1:5">
      <c r="A124" s="73" t="s">
        <v>92</v>
      </c>
      <c r="B124" s="74" t="s">
        <v>93</v>
      </c>
      <c r="C124" s="76">
        <f>C111</f>
        <v>38.9</v>
      </c>
      <c r="D124" s="57"/>
      <c r="E124" s="57"/>
    </row>
    <row r="125" spans="1:5">
      <c r="A125" s="73" t="s">
        <v>101</v>
      </c>
      <c r="B125" s="74" t="s">
        <v>102</v>
      </c>
      <c r="C125" s="76">
        <f>C118</f>
        <v>0</v>
      </c>
      <c r="D125" s="57"/>
      <c r="E125" s="57"/>
    </row>
    <row r="126" spans="1:5">
      <c r="A126" s="110" t="s">
        <v>44</v>
      </c>
      <c r="B126" s="111"/>
      <c r="C126" s="76">
        <f>SUM(C124:C125)</f>
        <v>38.9</v>
      </c>
      <c r="D126" s="57"/>
      <c r="E126" s="57"/>
    </row>
    <row r="127" spans="1:5">
      <c r="A127" s="57"/>
      <c r="B127" s="57"/>
      <c r="C127" s="57"/>
      <c r="D127" s="57"/>
      <c r="E127" s="57"/>
    </row>
    <row r="128" spans="1:5">
      <c r="A128" s="57"/>
      <c r="B128" s="57"/>
      <c r="C128" s="57"/>
      <c r="D128" s="57"/>
      <c r="E128" s="57"/>
    </row>
    <row r="129" spans="1:5">
      <c r="A129" s="109" t="s">
        <v>106</v>
      </c>
      <c r="B129" s="109"/>
      <c r="C129" s="109"/>
      <c r="D129" s="57"/>
      <c r="E129" s="57"/>
    </row>
    <row r="130" spans="1:5">
      <c r="A130" s="90"/>
      <c r="B130" s="90"/>
      <c r="C130" s="90"/>
      <c r="D130" s="57"/>
      <c r="E130" s="57"/>
    </row>
    <row r="131" spans="1:5">
      <c r="A131" s="121" t="s">
        <v>107</v>
      </c>
      <c r="B131" s="121"/>
      <c r="C131" s="121"/>
      <c r="D131" s="121"/>
      <c r="E131" s="122"/>
    </row>
    <row r="132" spans="1:5">
      <c r="A132" s="36" t="s">
        <v>108</v>
      </c>
      <c r="B132" s="36" t="s">
        <v>109</v>
      </c>
      <c r="C132" s="37" t="s">
        <v>110</v>
      </c>
      <c r="D132" s="37" t="s">
        <v>111</v>
      </c>
      <c r="E132" s="38" t="s">
        <v>112</v>
      </c>
    </row>
    <row r="133" spans="1:5">
      <c r="A133" s="39">
        <v>1</v>
      </c>
      <c r="B133" s="59" t="s">
        <v>141</v>
      </c>
      <c r="C133" s="41">
        <v>2</v>
      </c>
      <c r="D133" s="42">
        <v>32.520000000000003</v>
      </c>
      <c r="E133" s="91">
        <f>D133*C133</f>
        <v>65.040000000000006</v>
      </c>
    </row>
    <row r="134" spans="1:5">
      <c r="A134" s="73">
        <v>2</v>
      </c>
      <c r="B134" s="59" t="s">
        <v>114</v>
      </c>
      <c r="C134" s="41">
        <v>1</v>
      </c>
      <c r="D134" s="42">
        <v>7.39</v>
      </c>
      <c r="E134" s="91">
        <f>D134*C134</f>
        <v>7.39</v>
      </c>
    </row>
    <row r="135" spans="1:5">
      <c r="A135" s="73"/>
      <c r="B135" s="59"/>
      <c r="C135" s="41"/>
      <c r="D135" s="42"/>
      <c r="E135" s="91"/>
    </row>
    <row r="136" spans="1:5">
      <c r="A136" s="39"/>
      <c r="B136" s="59"/>
      <c r="C136" s="41"/>
      <c r="D136" s="42"/>
      <c r="E136" s="91"/>
    </row>
    <row r="137" spans="1:5">
      <c r="A137" s="123" t="s">
        <v>115</v>
      </c>
      <c r="B137" s="124"/>
      <c r="C137" s="44"/>
      <c r="D137" s="44"/>
      <c r="E137" s="92">
        <f>SUM(E133:E136)</f>
        <v>72.430000000000007</v>
      </c>
    </row>
    <row r="138" spans="1:5">
      <c r="A138" s="123" t="s">
        <v>116</v>
      </c>
      <c r="B138" s="124"/>
      <c r="C138" s="44"/>
      <c r="D138" s="44"/>
      <c r="E138" s="92">
        <f>E137/12</f>
        <v>6.0358333333333301</v>
      </c>
    </row>
    <row r="139" spans="1:5">
      <c r="A139" s="90"/>
      <c r="B139" s="90"/>
      <c r="C139" s="90"/>
      <c r="D139" s="57"/>
      <c r="E139" s="57"/>
    </row>
    <row r="140" spans="1:5">
      <c r="A140" s="39">
        <v>5</v>
      </c>
      <c r="B140" s="93" t="s">
        <v>117</v>
      </c>
      <c r="C140" s="72" t="s">
        <v>35</v>
      </c>
      <c r="D140" s="57"/>
      <c r="E140" s="57"/>
    </row>
    <row r="141" spans="1:5">
      <c r="A141" s="73" t="s">
        <v>8</v>
      </c>
      <c r="B141" s="74" t="s">
        <v>118</v>
      </c>
      <c r="C141" s="76">
        <f>E138</f>
        <v>6.0358333333333301</v>
      </c>
      <c r="D141" s="57"/>
      <c r="E141" s="57"/>
    </row>
    <row r="142" spans="1:5">
      <c r="A142" s="73" t="s">
        <v>10</v>
      </c>
      <c r="B142" s="74" t="s">
        <v>119</v>
      </c>
      <c r="C142" s="76">
        <v>0</v>
      </c>
      <c r="D142" s="57"/>
      <c r="E142" s="57"/>
    </row>
    <row r="143" spans="1:5">
      <c r="A143" s="73" t="s">
        <v>13</v>
      </c>
      <c r="B143" s="74" t="s">
        <v>120</v>
      </c>
      <c r="C143" s="76">
        <f>'Equipamentos Uso Coletivo'!G9</f>
        <v>4.3</v>
      </c>
      <c r="D143" s="57"/>
      <c r="E143" s="57"/>
    </row>
    <row r="144" spans="1:5">
      <c r="A144" s="73" t="s">
        <v>15</v>
      </c>
      <c r="B144" s="74" t="s">
        <v>121</v>
      </c>
      <c r="C144" s="76">
        <f>'Custos Indiretos'!E6</f>
        <v>6.03</v>
      </c>
      <c r="D144" s="57"/>
      <c r="E144" s="57"/>
    </row>
    <row r="145" spans="1:5">
      <c r="A145" s="110" t="s">
        <v>69</v>
      </c>
      <c r="B145" s="111"/>
      <c r="C145" s="76">
        <f>SUM(C141:C144)</f>
        <v>16.365833333333299</v>
      </c>
      <c r="D145" s="57"/>
      <c r="E145" s="57"/>
    </row>
    <row r="146" spans="1:5">
      <c r="A146" s="57"/>
      <c r="B146" s="57"/>
      <c r="C146" s="57"/>
      <c r="D146" s="57"/>
      <c r="E146" s="57"/>
    </row>
    <row r="147" spans="1:5">
      <c r="A147" s="57"/>
      <c r="B147" s="57"/>
      <c r="C147" s="57"/>
      <c r="D147" s="57"/>
      <c r="E147" s="57"/>
    </row>
    <row r="148" spans="1:5">
      <c r="A148" s="125" t="s">
        <v>122</v>
      </c>
      <c r="B148" s="125"/>
      <c r="C148" s="125"/>
      <c r="D148" s="77" t="s">
        <v>52</v>
      </c>
      <c r="E148" s="78">
        <f>C36</f>
        <v>1094.8599999999999</v>
      </c>
    </row>
    <row r="149" spans="1:5">
      <c r="A149" s="125"/>
      <c r="B149" s="125"/>
      <c r="C149" s="125"/>
      <c r="D149" s="77" t="s">
        <v>88</v>
      </c>
      <c r="E149" s="78">
        <f>C81</f>
        <v>830.68</v>
      </c>
    </row>
    <row r="150" spans="1:5">
      <c r="A150" s="125"/>
      <c r="B150" s="125"/>
      <c r="C150" s="125"/>
      <c r="D150" s="77" t="s">
        <v>89</v>
      </c>
      <c r="E150" s="78">
        <f>C93</f>
        <v>124.55</v>
      </c>
    </row>
    <row r="151" spans="1:5">
      <c r="A151" s="125"/>
      <c r="B151" s="125"/>
      <c r="C151" s="125"/>
      <c r="D151" s="77" t="s">
        <v>123</v>
      </c>
      <c r="E151" s="78">
        <f>C126</f>
        <v>38.9</v>
      </c>
    </row>
    <row r="152" spans="1:5">
      <c r="A152" s="125"/>
      <c r="B152" s="125"/>
      <c r="C152" s="125"/>
      <c r="D152" s="77" t="s">
        <v>124</v>
      </c>
      <c r="E152" s="78">
        <f>C145</f>
        <v>16.365833333333299</v>
      </c>
    </row>
    <row r="153" spans="1:5">
      <c r="A153" s="125"/>
      <c r="B153" s="125"/>
      <c r="C153" s="125"/>
      <c r="D153" s="77" t="s">
        <v>54</v>
      </c>
      <c r="E153" s="78">
        <f>SUM(E148:E152)</f>
        <v>2105.3558333333299</v>
      </c>
    </row>
    <row r="154" spans="1:5">
      <c r="A154" s="109" t="s">
        <v>125</v>
      </c>
      <c r="B154" s="109"/>
      <c r="C154" s="109"/>
      <c r="D154" s="57"/>
      <c r="E154" s="57"/>
    </row>
    <row r="155" spans="1:5">
      <c r="A155" s="57"/>
      <c r="B155" s="57"/>
      <c r="C155" s="57"/>
      <c r="D155" s="57"/>
      <c r="E155" s="57"/>
    </row>
    <row r="156" spans="1:5" ht="25.5">
      <c r="A156" s="39">
        <v>6</v>
      </c>
      <c r="B156" s="93" t="s">
        <v>126</v>
      </c>
      <c r="C156" s="72" t="s">
        <v>58</v>
      </c>
      <c r="D156" s="72" t="s">
        <v>35</v>
      </c>
      <c r="E156" s="57"/>
    </row>
    <row r="157" spans="1:5">
      <c r="A157" s="73" t="s">
        <v>8</v>
      </c>
      <c r="B157" s="74" t="s">
        <v>121</v>
      </c>
      <c r="C157" s="94">
        <v>0.05</v>
      </c>
      <c r="D157" s="86">
        <f>C174*C157</f>
        <v>105.2675</v>
      </c>
      <c r="E157" s="57"/>
    </row>
    <row r="158" spans="1:5">
      <c r="A158" s="73" t="s">
        <v>10</v>
      </c>
      <c r="B158" s="74" t="s">
        <v>127</v>
      </c>
      <c r="C158" s="94">
        <v>0.1</v>
      </c>
      <c r="D158" s="86">
        <f>(C174+D157)*C158</f>
        <v>221.06174999999999</v>
      </c>
      <c r="E158" s="57"/>
    </row>
    <row r="159" spans="1:5">
      <c r="A159" s="73" t="s">
        <v>13</v>
      </c>
      <c r="B159" s="74" t="s">
        <v>128</v>
      </c>
      <c r="C159" s="94">
        <v>8.6499999999999994E-2</v>
      </c>
      <c r="D159" s="95"/>
      <c r="E159" s="85">
        <f>(C174+D157+D158)/(1-C159)</f>
        <v>2661.9367816091899</v>
      </c>
    </row>
    <row r="160" spans="1:5">
      <c r="A160" s="73"/>
      <c r="B160" s="74" t="s">
        <v>129</v>
      </c>
      <c r="C160" s="94">
        <v>6.4999999999999997E-3</v>
      </c>
      <c r="D160" s="86">
        <f>$E$159*C160</f>
        <v>17.3025890804598</v>
      </c>
      <c r="E160" s="57"/>
    </row>
    <row r="161" spans="1:5">
      <c r="A161" s="73"/>
      <c r="B161" s="74" t="s">
        <v>130</v>
      </c>
      <c r="C161" s="94">
        <v>0.03</v>
      </c>
      <c r="D161" s="86">
        <f>$E$159*C161</f>
        <v>79.858103448275799</v>
      </c>
      <c r="E161" s="57"/>
    </row>
    <row r="162" spans="1:5">
      <c r="A162" s="73"/>
      <c r="B162" s="74" t="s">
        <v>131</v>
      </c>
      <c r="C162" s="94">
        <v>0.05</v>
      </c>
      <c r="D162" s="86">
        <f t="shared" ref="D162" si="1">$E$159*C162</f>
        <v>133.09683908046</v>
      </c>
      <c r="E162" s="57"/>
    </row>
    <row r="163" spans="1:5">
      <c r="A163" s="110" t="s">
        <v>69</v>
      </c>
      <c r="B163" s="111"/>
      <c r="C163" s="84"/>
      <c r="D163" s="86">
        <f>TRUNC(SUM(D157:D162),2)</f>
        <v>556.58000000000004</v>
      </c>
      <c r="E163" s="85"/>
    </row>
    <row r="164" spans="1:5">
      <c r="A164" s="57"/>
      <c r="B164" s="57"/>
      <c r="C164" s="57"/>
      <c r="D164" s="85"/>
      <c r="E164" s="57"/>
    </row>
    <row r="165" spans="1:5">
      <c r="A165" s="57"/>
      <c r="B165" s="57"/>
      <c r="C165" s="57"/>
      <c r="D165" s="57"/>
      <c r="E165" s="57"/>
    </row>
    <row r="166" spans="1:5">
      <c r="A166" s="118" t="s">
        <v>132</v>
      </c>
      <c r="B166" s="119"/>
      <c r="C166" s="120"/>
      <c r="D166" s="57"/>
      <c r="E166" s="57"/>
    </row>
    <row r="167" spans="1:5">
      <c r="A167" s="57"/>
      <c r="B167" s="57"/>
      <c r="C167" s="57"/>
      <c r="D167" s="57"/>
      <c r="E167" s="57"/>
    </row>
    <row r="168" spans="1:5">
      <c r="A168" s="39"/>
      <c r="B168" s="72" t="s">
        <v>133</v>
      </c>
      <c r="C168" s="72" t="s">
        <v>35</v>
      </c>
      <c r="D168" s="57"/>
      <c r="E168" s="57"/>
    </row>
    <row r="169" spans="1:5">
      <c r="A169" s="73" t="s">
        <v>8</v>
      </c>
      <c r="B169" s="74" t="s">
        <v>33</v>
      </c>
      <c r="C169" s="96">
        <f>C36</f>
        <v>1094.8599999999999</v>
      </c>
      <c r="D169" s="57"/>
      <c r="E169" s="57"/>
    </row>
    <row r="170" spans="1:5">
      <c r="A170" s="73" t="s">
        <v>10</v>
      </c>
      <c r="B170" s="74" t="s">
        <v>45</v>
      </c>
      <c r="C170" s="96">
        <f>C81</f>
        <v>830.68</v>
      </c>
      <c r="D170" s="57"/>
      <c r="E170" s="57"/>
    </row>
    <row r="171" spans="1:5">
      <c r="A171" s="73" t="s">
        <v>13</v>
      </c>
      <c r="B171" s="74" t="s">
        <v>79</v>
      </c>
      <c r="C171" s="96">
        <f>C93</f>
        <v>124.55</v>
      </c>
      <c r="D171" s="57"/>
      <c r="E171" s="57"/>
    </row>
    <row r="172" spans="1:5">
      <c r="A172" s="73" t="s">
        <v>15</v>
      </c>
      <c r="B172" s="74" t="s">
        <v>90</v>
      </c>
      <c r="C172" s="96">
        <f>C126</f>
        <v>38.9</v>
      </c>
      <c r="D172" s="57"/>
      <c r="E172" s="57"/>
    </row>
    <row r="173" spans="1:5">
      <c r="A173" s="73" t="s">
        <v>40</v>
      </c>
      <c r="B173" s="74" t="s">
        <v>106</v>
      </c>
      <c r="C173" s="96">
        <f>C145</f>
        <v>16.365833333333299</v>
      </c>
      <c r="D173" s="57"/>
      <c r="E173" s="57"/>
    </row>
    <row r="174" spans="1:5">
      <c r="A174" s="110" t="s">
        <v>134</v>
      </c>
      <c r="B174" s="111"/>
      <c r="C174" s="96">
        <f>TRUNC(SUM(C169:C173),2)</f>
        <v>2105.35</v>
      </c>
      <c r="D174" s="57"/>
      <c r="E174" s="57"/>
    </row>
    <row r="175" spans="1:5">
      <c r="A175" s="73" t="s">
        <v>42</v>
      </c>
      <c r="B175" s="74" t="s">
        <v>135</v>
      </c>
      <c r="C175" s="96">
        <f>D163</f>
        <v>556.58000000000004</v>
      </c>
      <c r="D175" s="57"/>
      <c r="E175" s="57"/>
    </row>
    <row r="176" spans="1:5">
      <c r="A176" s="110" t="s">
        <v>136</v>
      </c>
      <c r="B176" s="111"/>
      <c r="C176" s="96">
        <f>C174+C175</f>
        <v>2661.93</v>
      </c>
      <c r="D176" s="57"/>
      <c r="E176" s="57"/>
    </row>
    <row r="177" spans="1:6">
      <c r="A177" s="57"/>
      <c r="B177" s="57"/>
      <c r="C177" s="57"/>
      <c r="D177" s="57"/>
      <c r="E177" s="57"/>
    </row>
    <row r="179" spans="1:6">
      <c r="A179"/>
      <c r="B179"/>
      <c r="C179"/>
      <c r="D179"/>
      <c r="E179"/>
      <c r="F179"/>
    </row>
    <row r="180" spans="1:6">
      <c r="A180"/>
      <c r="B180"/>
      <c r="C180"/>
      <c r="D180"/>
      <c r="E180"/>
      <c r="F180"/>
    </row>
    <row r="181" spans="1:6">
      <c r="A181" s="56"/>
      <c r="B181" s="56"/>
      <c r="C181" s="57"/>
      <c r="E181" s="18"/>
      <c r="F181"/>
    </row>
    <row r="182" spans="1:6">
      <c r="A182" s="19"/>
      <c r="B182" s="19"/>
      <c r="C182" s="18"/>
      <c r="E182" s="18"/>
      <c r="F182"/>
    </row>
    <row r="183" spans="1:6">
      <c r="C183" s="18"/>
      <c r="E183" s="18"/>
      <c r="F183"/>
    </row>
    <row r="184" spans="1:6">
      <c r="A184" s="17"/>
      <c r="B184" s="19"/>
      <c r="C184" s="18"/>
      <c r="E184" s="18"/>
      <c r="F184"/>
    </row>
    <row r="185" spans="1:6">
      <c r="A185" s="21"/>
      <c r="B185" s="21"/>
      <c r="C185" s="21"/>
      <c r="E185" s="18"/>
      <c r="F185"/>
    </row>
    <row r="187" spans="1:6">
      <c r="B187" s="56"/>
    </row>
    <row r="188" spans="1:6">
      <c r="B188" s="19"/>
    </row>
    <row r="190" spans="1:6">
      <c r="B190" s="19"/>
    </row>
    <row r="191" spans="1:6">
      <c r="B191" s="21"/>
    </row>
  </sheetData>
  <mergeCells count="50">
    <mergeCell ref="A174:B174"/>
    <mergeCell ref="A176:B176"/>
    <mergeCell ref="A48:B50"/>
    <mergeCell ref="A95:B98"/>
    <mergeCell ref="A148:C153"/>
    <mergeCell ref="A138:B138"/>
    <mergeCell ref="A145:B145"/>
    <mergeCell ref="A154:C154"/>
    <mergeCell ref="A163:B163"/>
    <mergeCell ref="A166:C166"/>
    <mergeCell ref="A121:C121"/>
    <mergeCell ref="A126:B126"/>
    <mergeCell ref="A129:C129"/>
    <mergeCell ref="A131:E131"/>
    <mergeCell ref="A137:B137"/>
    <mergeCell ref="A99:C99"/>
    <mergeCell ref="A102:C102"/>
    <mergeCell ref="A111:B111"/>
    <mergeCell ref="A114:C114"/>
    <mergeCell ref="A118:B118"/>
    <mergeCell ref="A72:B72"/>
    <mergeCell ref="A75:C75"/>
    <mergeCell ref="A81:B81"/>
    <mergeCell ref="A84:C84"/>
    <mergeCell ref="A93:B93"/>
    <mergeCell ref="A41:C41"/>
    <mergeCell ref="A46:B46"/>
    <mergeCell ref="A51:D51"/>
    <mergeCell ref="A62:B62"/>
    <mergeCell ref="A65:C65"/>
    <mergeCell ref="C22:E22"/>
    <mergeCell ref="C23:E23"/>
    <mergeCell ref="A27:C27"/>
    <mergeCell ref="A36:B36"/>
    <mergeCell ref="A39:C39"/>
    <mergeCell ref="C16:D16"/>
    <mergeCell ref="A18:E18"/>
    <mergeCell ref="A19:E19"/>
    <mergeCell ref="C20:E20"/>
    <mergeCell ref="C21:E21"/>
    <mergeCell ref="C10:E10"/>
    <mergeCell ref="C11:E11"/>
    <mergeCell ref="C12:E12"/>
    <mergeCell ref="A14:C14"/>
    <mergeCell ref="C15:E15"/>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owBreaks count="2" manualBreakCount="2">
    <brk id="63" max="6" man="1"/>
    <brk id="127" max="6" man="1"/>
  </rowBreaks>
  <legacyDrawing r:id="rId1"/>
</worksheet>
</file>

<file path=xl/worksheets/sheet3.xml><?xml version="1.0" encoding="utf-8"?>
<worksheet xmlns="http://schemas.openxmlformats.org/spreadsheetml/2006/main" xmlns:r="http://schemas.openxmlformats.org/officeDocument/2006/relationships">
  <dimension ref="A1:J24"/>
  <sheetViews>
    <sheetView zoomScaleSheetLayoutView="70" workbookViewId="0">
      <selection activeCell="G8" sqref="G8"/>
    </sheetView>
  </sheetViews>
  <sheetFormatPr defaultColWidth="9" defaultRowHeight="15"/>
  <cols>
    <col min="2" max="2" width="22.42578125" customWidth="1"/>
    <col min="4" max="4" width="10" customWidth="1"/>
    <col min="5" max="5" width="11" customWidth="1"/>
    <col min="6" max="6" width="11.140625" bestFit="1" customWidth="1"/>
    <col min="7" max="7" width="10.85546875" customWidth="1"/>
    <col min="8" max="8" width="6.42578125" customWidth="1"/>
    <col min="9" max="9" width="6" customWidth="1"/>
    <col min="10" max="10" width="4.7109375" customWidth="1"/>
  </cols>
  <sheetData>
    <row r="1" spans="1:10" ht="15" customHeight="1">
      <c r="A1" s="136" t="s">
        <v>142</v>
      </c>
      <c r="B1" s="137"/>
      <c r="C1" s="137"/>
      <c r="D1" s="137"/>
      <c r="E1" s="137"/>
      <c r="F1" s="137"/>
      <c r="G1" s="137"/>
      <c r="H1" s="137"/>
      <c r="I1" s="137"/>
      <c r="J1" s="138"/>
    </row>
    <row r="2" spans="1:10" ht="15" customHeight="1">
      <c r="A2" s="139"/>
      <c r="B2" s="140"/>
      <c r="C2" s="140"/>
      <c r="D2" s="140"/>
      <c r="E2" s="140"/>
      <c r="F2" s="140"/>
      <c r="G2" s="140"/>
      <c r="H2" s="140"/>
      <c r="I2" s="140"/>
      <c r="J2" s="141"/>
    </row>
    <row r="3" spans="1:10" ht="15.75" customHeight="1">
      <c r="A3" s="127" t="s">
        <v>143</v>
      </c>
      <c r="B3" s="127" t="s">
        <v>144</v>
      </c>
      <c r="C3" s="127" t="s">
        <v>145</v>
      </c>
      <c r="D3" s="127" t="s">
        <v>146</v>
      </c>
      <c r="E3" s="127" t="s">
        <v>147</v>
      </c>
      <c r="F3" s="127" t="s">
        <v>148</v>
      </c>
      <c r="G3" s="127"/>
      <c r="H3" s="127" t="s">
        <v>149</v>
      </c>
      <c r="I3" s="132" t="s">
        <v>150</v>
      </c>
      <c r="J3" s="133"/>
    </row>
    <row r="4" spans="1:10" ht="47.1" customHeight="1">
      <c r="A4" s="131"/>
      <c r="B4" s="131"/>
      <c r="C4" s="131"/>
      <c r="D4" s="131"/>
      <c r="E4" s="131"/>
      <c r="F4" s="46" t="s">
        <v>151</v>
      </c>
      <c r="G4" s="46" t="s">
        <v>152</v>
      </c>
      <c r="H4" s="131"/>
      <c r="I4" s="134"/>
      <c r="J4" s="135"/>
    </row>
    <row r="5" spans="1:10" ht="54" customHeight="1">
      <c r="A5" s="47">
        <v>1</v>
      </c>
      <c r="B5" s="48" t="s">
        <v>153</v>
      </c>
      <c r="C5" s="48" t="s">
        <v>154</v>
      </c>
      <c r="D5" s="47">
        <v>2</v>
      </c>
      <c r="E5" s="49">
        <v>60</v>
      </c>
      <c r="F5" s="50">
        <v>2938.23</v>
      </c>
      <c r="G5" s="51">
        <f>TRUNC(F5*D5,2)</f>
        <v>5876.46</v>
      </c>
      <c r="H5" s="28"/>
      <c r="I5" s="128">
        <f>TRUNC(((G5*0.8)/(12*5))/19,2)</f>
        <v>4.12</v>
      </c>
      <c r="J5" s="129"/>
    </row>
    <row r="6" spans="1:10" ht="54" customHeight="1">
      <c r="A6" s="48">
        <v>2</v>
      </c>
      <c r="B6" s="48" t="s">
        <v>155</v>
      </c>
      <c r="C6" s="48" t="s">
        <v>154</v>
      </c>
      <c r="D6" s="48">
        <v>2</v>
      </c>
      <c r="E6" s="48">
        <v>60</v>
      </c>
      <c r="F6" s="52">
        <v>135.01</v>
      </c>
      <c r="G6" s="53">
        <f>TRUNC(F6*D6,2)</f>
        <v>270.02</v>
      </c>
      <c r="H6" s="28"/>
      <c r="I6" s="128">
        <f>TRUNC(((G6*0.8)/(12*5))/19,2)</f>
        <v>0.18</v>
      </c>
      <c r="J6" s="129"/>
    </row>
    <row r="7" spans="1:10" ht="53.1" customHeight="1">
      <c r="A7" s="48"/>
      <c r="B7" s="48"/>
      <c r="C7" s="48"/>
      <c r="D7" s="48"/>
      <c r="E7" s="48"/>
      <c r="F7" s="52"/>
      <c r="G7" s="53"/>
      <c r="H7" s="28"/>
      <c r="I7" s="128"/>
      <c r="J7" s="129"/>
    </row>
    <row r="8" spans="1:10">
      <c r="A8" s="130" t="s">
        <v>156</v>
      </c>
      <c r="B8" s="130"/>
      <c r="C8" s="130"/>
      <c r="D8" s="130"/>
      <c r="E8" s="130"/>
      <c r="F8" s="130"/>
      <c r="G8" s="54">
        <f>SUM(I5:J6)</f>
        <v>4.3</v>
      </c>
      <c r="H8" s="55"/>
    </row>
    <row r="9" spans="1:10">
      <c r="A9" s="130" t="s">
        <v>157</v>
      </c>
      <c r="B9" s="130"/>
      <c r="C9" s="130"/>
      <c r="D9" s="130"/>
      <c r="E9" s="130"/>
      <c r="F9" s="130"/>
      <c r="G9" s="54">
        <f>G8</f>
        <v>4.3</v>
      </c>
      <c r="H9" s="55"/>
    </row>
    <row r="10" spans="1:10" ht="15.75">
      <c r="A10" s="18"/>
      <c r="B10" s="18"/>
      <c r="C10" s="18"/>
      <c r="D10" s="18"/>
      <c r="E10" s="18"/>
      <c r="F10" s="18"/>
      <c r="G10" s="18"/>
    </row>
    <row r="11" spans="1:10" ht="15.75">
      <c r="A11" s="18"/>
      <c r="B11" s="18"/>
      <c r="C11" s="18"/>
      <c r="D11" s="18"/>
      <c r="E11" s="18"/>
      <c r="F11" s="18"/>
      <c r="G11" s="18"/>
    </row>
    <row r="12" spans="1:10" ht="15.75">
      <c r="A12" s="18"/>
    </row>
    <row r="13" spans="1:10" ht="15.75">
      <c r="A13" s="18"/>
    </row>
    <row r="14" spans="1:10" ht="15.75">
      <c r="A14" s="18"/>
      <c r="B14" s="56"/>
      <c r="C14" s="57"/>
      <c r="D14" s="56"/>
      <c r="E14" s="57"/>
      <c r="F14" s="18"/>
    </row>
    <row r="15" spans="1:10" ht="15.75">
      <c r="A15" s="18"/>
      <c r="B15" s="19"/>
      <c r="C15" s="18"/>
      <c r="D15" s="19"/>
      <c r="E15" s="18"/>
      <c r="F15" s="18"/>
    </row>
    <row r="16" spans="1:10" ht="15.75">
      <c r="A16" s="18"/>
      <c r="B16" s="20"/>
      <c r="C16" s="18"/>
      <c r="D16" s="20"/>
      <c r="E16" s="18"/>
      <c r="F16" s="18"/>
    </row>
    <row r="17" spans="1:6" ht="15.75">
      <c r="A17" s="18"/>
      <c r="B17" s="17"/>
      <c r="C17" s="18"/>
      <c r="D17" s="19"/>
      <c r="E17" s="18"/>
      <c r="F17" s="18"/>
    </row>
    <row r="18" spans="1:6" ht="15.75">
      <c r="A18" s="18"/>
      <c r="B18" s="21"/>
      <c r="C18" s="18"/>
      <c r="D18" s="21"/>
      <c r="E18" s="21"/>
      <c r="F18" s="18"/>
    </row>
    <row r="20" spans="1:6">
      <c r="B20" s="56"/>
    </row>
    <row r="21" spans="1:6" ht="15.75">
      <c r="B21" s="19"/>
    </row>
    <row r="22" spans="1:6" ht="15.75">
      <c r="B22" s="20"/>
    </row>
    <row r="23" spans="1:6" ht="15.75">
      <c r="B23" s="19"/>
    </row>
    <row r="24" spans="1:6" ht="15.75">
      <c r="B24" s="21"/>
    </row>
  </sheetData>
  <mergeCells count="14">
    <mergeCell ref="A1:J2"/>
    <mergeCell ref="A9:F9"/>
    <mergeCell ref="A3:A4"/>
    <mergeCell ref="B3:B4"/>
    <mergeCell ref="C3:C4"/>
    <mergeCell ref="D3:D4"/>
    <mergeCell ref="E3:E4"/>
    <mergeCell ref="F3:G3"/>
    <mergeCell ref="I5:J5"/>
    <mergeCell ref="I6:J6"/>
    <mergeCell ref="I7:J7"/>
    <mergeCell ref="A8:F8"/>
    <mergeCell ref="H3:H4"/>
    <mergeCell ref="I3:J4"/>
  </mergeCells>
  <pageMargins left="0.511811024" right="0.511811024" top="0.78740157499999996" bottom="0.78740157499999996" header="0.31496062000000002" footer="0.31496062000000002"/>
  <pageSetup paperSize="9" scale="77" orientation="portrait"/>
</worksheet>
</file>

<file path=xl/worksheets/sheet4.xml><?xml version="1.0" encoding="utf-8"?>
<worksheet xmlns="http://schemas.openxmlformats.org/spreadsheetml/2006/main" xmlns:r="http://schemas.openxmlformats.org/officeDocument/2006/relationships">
  <dimension ref="A1:E6"/>
  <sheetViews>
    <sheetView workbookViewId="0">
      <selection activeCell="E6" sqref="E6"/>
    </sheetView>
  </sheetViews>
  <sheetFormatPr defaultColWidth="9.140625" defaultRowHeight="15"/>
  <cols>
    <col min="2" max="2" width="38.85546875" customWidth="1"/>
    <col min="4" max="4" width="21.7109375" customWidth="1"/>
    <col min="5" max="5" width="18.7109375" customWidth="1"/>
  </cols>
  <sheetData>
    <row r="1" spans="1:5">
      <c r="A1" s="121" t="s">
        <v>107</v>
      </c>
      <c r="B1" s="121"/>
      <c r="C1" s="121"/>
      <c r="D1" s="121"/>
      <c r="E1" s="122"/>
    </row>
    <row r="2" spans="1:5">
      <c r="A2" s="36" t="s">
        <v>108</v>
      </c>
      <c r="B2" s="36" t="s">
        <v>109</v>
      </c>
      <c r="C2" s="37" t="s">
        <v>110</v>
      </c>
      <c r="D2" s="37" t="s">
        <v>111</v>
      </c>
      <c r="E2" s="38" t="s">
        <v>112</v>
      </c>
    </row>
    <row r="3" spans="1:5">
      <c r="A3" s="39">
        <v>1</v>
      </c>
      <c r="B3" s="40" t="s">
        <v>158</v>
      </c>
      <c r="C3" s="41">
        <v>1</v>
      </c>
      <c r="D3" s="42">
        <v>1375.48</v>
      </c>
      <c r="E3" s="43">
        <f>D3*C3</f>
        <v>1375.48</v>
      </c>
    </row>
    <row r="4" spans="1:5">
      <c r="A4" s="123" t="s">
        <v>159</v>
      </c>
      <c r="B4" s="124"/>
      <c r="C4" s="44"/>
      <c r="D4" s="44"/>
      <c r="E4" s="45">
        <f>SUM(E3)</f>
        <v>1375.48</v>
      </c>
    </row>
    <row r="5" spans="1:5">
      <c r="A5" s="123" t="s">
        <v>160</v>
      </c>
      <c r="B5" s="124"/>
      <c r="C5" s="44"/>
      <c r="D5" s="44"/>
      <c r="E5" s="45">
        <f>TRUNC(E4/12,2)</f>
        <v>114.62</v>
      </c>
    </row>
    <row r="6" spans="1:5">
      <c r="A6" s="123" t="s">
        <v>116</v>
      </c>
      <c r="B6" s="124"/>
      <c r="C6" s="44"/>
      <c r="D6" s="44"/>
      <c r="E6" s="45">
        <f>TRUNC(E5/19,2)</f>
        <v>6.03</v>
      </c>
    </row>
  </sheetData>
  <mergeCells count="4">
    <mergeCell ref="A1:E1"/>
    <mergeCell ref="A4:B4"/>
    <mergeCell ref="A5:B5"/>
    <mergeCell ref="A6:B6"/>
  </mergeCells>
  <pageMargins left="0.75" right="0.75" top="1" bottom="1" header="0.5" footer="0.5"/>
</worksheet>
</file>

<file path=xl/worksheets/sheet5.xml><?xml version="1.0" encoding="utf-8"?>
<worksheet xmlns="http://schemas.openxmlformats.org/spreadsheetml/2006/main" xmlns:r="http://schemas.openxmlformats.org/officeDocument/2006/relationships">
  <dimension ref="A1:F12"/>
  <sheetViews>
    <sheetView workbookViewId="0">
      <selection activeCell="K11" sqref="K11"/>
    </sheetView>
  </sheetViews>
  <sheetFormatPr defaultColWidth="9.140625" defaultRowHeight="15"/>
  <cols>
    <col min="1" max="1" width="39.28515625" customWidth="1"/>
    <col min="2" max="2" width="12.28515625" customWidth="1"/>
    <col min="3" max="3" width="21.5703125" customWidth="1"/>
    <col min="4" max="4" width="18" customWidth="1"/>
    <col min="5" max="5" width="13" customWidth="1"/>
    <col min="6" max="6" width="15.42578125" customWidth="1"/>
  </cols>
  <sheetData>
    <row r="1" spans="1:6" ht="44.1" customHeight="1">
      <c r="A1" s="23" t="s">
        <v>161</v>
      </c>
      <c r="B1" s="23" t="s">
        <v>162</v>
      </c>
      <c r="C1" s="23" t="s">
        <v>163</v>
      </c>
      <c r="D1" s="24" t="s">
        <v>164</v>
      </c>
      <c r="E1" s="25" t="s">
        <v>165</v>
      </c>
      <c r="F1" s="26"/>
    </row>
    <row r="2" spans="1:6" ht="36" customHeight="1">
      <c r="A2" s="27" t="s">
        <v>166</v>
      </c>
      <c r="B2" s="28" t="s">
        <v>167</v>
      </c>
      <c r="C2" s="29" t="s">
        <v>168</v>
      </c>
      <c r="D2" s="30">
        <v>2323</v>
      </c>
      <c r="E2" s="31">
        <f>TRUNC(SUM(D2:D6)/5,2)</f>
        <v>1642.75</v>
      </c>
      <c r="F2" s="32" t="s">
        <v>168</v>
      </c>
    </row>
    <row r="3" spans="1:6">
      <c r="A3" s="33" t="s">
        <v>169</v>
      </c>
      <c r="B3" s="28" t="s">
        <v>170</v>
      </c>
      <c r="C3" s="28" t="s">
        <v>168</v>
      </c>
      <c r="D3" s="34">
        <v>1460.01</v>
      </c>
      <c r="E3" s="35"/>
      <c r="F3" s="26"/>
    </row>
    <row r="4" spans="1:6">
      <c r="A4" s="33" t="s">
        <v>171</v>
      </c>
      <c r="B4" s="28" t="s">
        <v>172</v>
      </c>
      <c r="C4" s="29" t="s">
        <v>168</v>
      </c>
      <c r="D4" s="34">
        <v>1538.7</v>
      </c>
      <c r="E4" s="35"/>
      <c r="F4" s="26"/>
    </row>
    <row r="5" spans="1:6">
      <c r="A5" s="33" t="s">
        <v>173</v>
      </c>
      <c r="B5" s="28" t="s">
        <v>174</v>
      </c>
      <c r="C5" s="28" t="s">
        <v>168</v>
      </c>
      <c r="D5" s="34">
        <v>1142.08</v>
      </c>
      <c r="E5" s="35"/>
      <c r="F5" s="26"/>
    </row>
    <row r="6" spans="1:6">
      <c r="A6" s="33" t="s">
        <v>175</v>
      </c>
      <c r="B6" s="28" t="s">
        <v>176</v>
      </c>
      <c r="C6" s="29" t="s">
        <v>168</v>
      </c>
      <c r="D6" s="34">
        <v>1750</v>
      </c>
      <c r="E6" s="35"/>
      <c r="F6" s="26"/>
    </row>
    <row r="7" spans="1:6">
      <c r="A7" s="33" t="s">
        <v>177</v>
      </c>
      <c r="B7" s="28" t="s">
        <v>178</v>
      </c>
      <c r="C7" s="28" t="s">
        <v>137</v>
      </c>
      <c r="D7" s="30">
        <v>887.46</v>
      </c>
      <c r="E7" s="31">
        <f>TRUNC(SUM(D7:D8)/2,2)</f>
        <v>1094.8599999999999</v>
      </c>
      <c r="F7" s="32" t="s">
        <v>137</v>
      </c>
    </row>
    <row r="8" spans="1:6">
      <c r="A8" s="33" t="s">
        <v>179</v>
      </c>
      <c r="B8" s="28" t="s">
        <v>180</v>
      </c>
      <c r="C8" s="29" t="s">
        <v>137</v>
      </c>
      <c r="D8" s="34">
        <v>1302.27</v>
      </c>
      <c r="E8" s="35"/>
      <c r="F8" s="26"/>
    </row>
    <row r="12" spans="1:6" ht="93" customHeight="1">
      <c r="A12" s="142" t="s">
        <v>181</v>
      </c>
      <c r="B12" s="143"/>
      <c r="C12" s="143"/>
      <c r="D12" s="143"/>
    </row>
  </sheetData>
  <mergeCells count="1">
    <mergeCell ref="A12:D12"/>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M23"/>
  <sheetViews>
    <sheetView zoomScale="85" zoomScaleNormal="85" workbookViewId="0">
      <selection activeCell="H6" sqref="H6"/>
    </sheetView>
  </sheetViews>
  <sheetFormatPr defaultColWidth="9" defaultRowHeight="15"/>
  <cols>
    <col min="2" max="2" width="20.28515625" customWidth="1"/>
    <col min="5" max="5" width="9.28515625" customWidth="1"/>
    <col min="6" max="6" width="12.140625" customWidth="1"/>
    <col min="7" max="7" width="15.85546875" customWidth="1"/>
    <col min="8" max="8" width="26.140625" customWidth="1"/>
    <col min="9" max="9" width="10.140625" customWidth="1"/>
    <col min="11" max="11" width="14.28515625" customWidth="1"/>
  </cols>
  <sheetData>
    <row r="1" spans="1:13">
      <c r="A1" s="148" t="s">
        <v>182</v>
      </c>
      <c r="B1" s="149"/>
      <c r="C1" s="149"/>
      <c r="D1" s="149"/>
      <c r="E1" s="149"/>
      <c r="F1" s="149"/>
      <c r="G1" s="149"/>
      <c r="H1" s="150"/>
    </row>
    <row r="2" spans="1:13">
      <c r="A2" s="151"/>
      <c r="B2" s="152"/>
      <c r="C2" s="152"/>
      <c r="D2" s="152"/>
      <c r="E2" s="152"/>
      <c r="F2" s="152"/>
      <c r="G2" s="152"/>
      <c r="H2" s="153"/>
    </row>
    <row r="3" spans="1:13">
      <c r="A3" s="144" t="s">
        <v>183</v>
      </c>
      <c r="B3" s="145"/>
      <c r="C3" s="145"/>
      <c r="D3" s="145"/>
      <c r="E3" s="145"/>
      <c r="F3" s="145"/>
      <c r="G3" s="145"/>
      <c r="H3" s="146"/>
    </row>
    <row r="4" spans="1:13" ht="15" customHeight="1">
      <c r="A4" s="147" t="s">
        <v>109</v>
      </c>
      <c r="B4" s="147" t="s">
        <v>184</v>
      </c>
      <c r="C4" s="147" t="s">
        <v>185</v>
      </c>
      <c r="D4" s="147" t="s">
        <v>186</v>
      </c>
      <c r="E4" s="147" t="s">
        <v>187</v>
      </c>
      <c r="F4" s="147" t="s">
        <v>188</v>
      </c>
      <c r="G4" s="147" t="s">
        <v>189</v>
      </c>
      <c r="H4" s="147" t="s">
        <v>190</v>
      </c>
    </row>
    <row r="5" spans="1:13" ht="45" customHeight="1">
      <c r="A5" s="147"/>
      <c r="B5" s="147"/>
      <c r="C5" s="147"/>
      <c r="D5" s="147"/>
      <c r="E5" s="147"/>
      <c r="F5" s="147"/>
      <c r="G5" s="147"/>
      <c r="H5" s="147"/>
    </row>
    <row r="6" spans="1:13" ht="25.5">
      <c r="A6" s="2">
        <v>1</v>
      </c>
      <c r="B6" s="3" t="s">
        <v>23</v>
      </c>
      <c r="C6" s="2"/>
      <c r="D6" s="2"/>
      <c r="E6" s="4">
        <v>18</v>
      </c>
      <c r="F6" s="5">
        <f>Intérprete_Tradutor!C176</f>
        <v>3855.04</v>
      </c>
      <c r="G6" s="6">
        <f>TRUNC(F6*E6,2)</f>
        <v>69390.720000000001</v>
      </c>
      <c r="H6" s="6">
        <f>TRUNC(G6*12,2)</f>
        <v>832688.64000000001</v>
      </c>
    </row>
    <row r="7" spans="1:13">
      <c r="A7" s="1">
        <v>2</v>
      </c>
      <c r="B7" s="7" t="s">
        <v>138</v>
      </c>
      <c r="C7" s="8"/>
      <c r="D7" s="8"/>
      <c r="E7" s="9">
        <v>1</v>
      </c>
      <c r="F7" s="10">
        <f>Ledor!C176</f>
        <v>2661.93</v>
      </c>
      <c r="G7" s="11">
        <f>TRUNC(E7*F7,2)</f>
        <v>2661.93</v>
      </c>
      <c r="H7" s="11">
        <f>TRUNC(G7*12,2)</f>
        <v>31943.16</v>
      </c>
      <c r="I7" s="22"/>
    </row>
    <row r="8" spans="1:13" ht="29.45" customHeight="1">
      <c r="A8" s="12" t="s">
        <v>44</v>
      </c>
      <c r="B8" s="12"/>
      <c r="C8" s="12"/>
      <c r="D8" s="12"/>
      <c r="E8" s="1">
        <v>19</v>
      </c>
      <c r="F8" s="13"/>
      <c r="G8" s="14">
        <f>SUM(G6:G7)</f>
        <v>72052.649999999994</v>
      </c>
      <c r="H8" s="14">
        <f>SUM(H6:H7)</f>
        <v>864631.8</v>
      </c>
      <c r="K8" s="22"/>
      <c r="M8" s="22"/>
    </row>
    <row r="9" spans="1:13">
      <c r="A9" s="15"/>
      <c r="B9" s="15"/>
      <c r="C9" s="15"/>
      <c r="D9" s="15"/>
      <c r="E9" s="15"/>
      <c r="F9" s="15"/>
      <c r="G9" s="15"/>
      <c r="H9" s="15"/>
    </row>
    <row r="10" spans="1:13">
      <c r="A10" s="16"/>
      <c r="B10" s="16"/>
      <c r="C10" s="16"/>
      <c r="D10" s="16"/>
      <c r="E10" s="16"/>
      <c r="F10" s="16"/>
      <c r="G10" s="16"/>
      <c r="H10" s="16"/>
    </row>
    <row r="11" spans="1:13">
      <c r="A11" s="16"/>
      <c r="B11" s="16"/>
      <c r="C11" s="16"/>
      <c r="D11" s="16"/>
      <c r="E11" s="16"/>
      <c r="F11" s="16"/>
      <c r="G11" s="16"/>
      <c r="H11" s="16"/>
    </row>
    <row r="12" spans="1:13">
      <c r="A12" s="16"/>
      <c r="B12" s="16"/>
      <c r="C12" s="16"/>
      <c r="D12" s="16"/>
      <c r="E12" s="16"/>
      <c r="F12" s="16"/>
      <c r="G12" s="16"/>
      <c r="H12" s="16"/>
    </row>
    <row r="13" spans="1:13" ht="15.75" customHeight="1">
      <c r="A13" s="16"/>
      <c r="B13" s="16"/>
      <c r="C13" s="16"/>
      <c r="D13" s="16"/>
      <c r="E13" s="16"/>
      <c r="F13" s="16"/>
      <c r="G13" s="16"/>
      <c r="H13" s="16"/>
    </row>
    <row r="14" spans="1:13" ht="15.75" customHeight="1">
      <c r="A14" s="143" t="s">
        <v>191</v>
      </c>
      <c r="B14" s="154"/>
      <c r="C14" s="154"/>
      <c r="D14" s="154"/>
      <c r="E14" s="154"/>
      <c r="F14" s="154"/>
      <c r="G14" s="154"/>
      <c r="H14" s="154"/>
    </row>
    <row r="15" spans="1:13" ht="96.95" customHeight="1">
      <c r="A15" s="154"/>
      <c r="B15" s="154"/>
      <c r="C15" s="154"/>
      <c r="D15" s="154"/>
      <c r="E15" s="154"/>
      <c r="F15" s="154"/>
      <c r="G15" s="154"/>
      <c r="H15" s="154"/>
    </row>
    <row r="16" spans="1:13" ht="15.75">
      <c r="A16" s="17"/>
      <c r="B16" s="18"/>
      <c r="C16" s="19"/>
      <c r="D16" s="18"/>
      <c r="E16" s="18"/>
    </row>
    <row r="17" spans="1:8">
      <c r="A17" s="143" t="s">
        <v>192</v>
      </c>
      <c r="B17" s="154"/>
      <c r="C17" s="154"/>
      <c r="D17" s="154"/>
      <c r="E17" s="154"/>
      <c r="F17" s="154"/>
      <c r="G17" s="154"/>
      <c r="H17" s="154"/>
    </row>
    <row r="18" spans="1:8" ht="51" customHeight="1">
      <c r="A18" s="154"/>
      <c r="B18" s="154"/>
      <c r="C18" s="154"/>
      <c r="D18" s="154"/>
      <c r="E18" s="154"/>
      <c r="F18" s="154"/>
      <c r="G18" s="154"/>
      <c r="H18" s="154"/>
    </row>
    <row r="19" spans="1:8">
      <c r="A19" s="143"/>
      <c r="B19" s="154"/>
      <c r="C19" s="154"/>
      <c r="D19" s="154"/>
      <c r="E19" s="154"/>
      <c r="F19" s="154"/>
      <c r="G19" s="154"/>
      <c r="H19" s="154"/>
    </row>
    <row r="20" spans="1:8">
      <c r="A20" s="154"/>
      <c r="B20" s="154"/>
      <c r="C20" s="154"/>
      <c r="D20" s="154"/>
      <c r="E20" s="154"/>
      <c r="F20" s="154"/>
      <c r="G20" s="154"/>
      <c r="H20" s="154"/>
    </row>
    <row r="21" spans="1:8" ht="15.75">
      <c r="C21" s="20"/>
    </row>
    <row r="22" spans="1:8" ht="15.75">
      <c r="C22" s="19"/>
    </row>
    <row r="23" spans="1:8" ht="15.75">
      <c r="C23" s="21"/>
    </row>
  </sheetData>
  <mergeCells count="13">
    <mergeCell ref="A1:H2"/>
    <mergeCell ref="A14:H15"/>
    <mergeCell ref="A17:H18"/>
    <mergeCell ref="A19:H20"/>
    <mergeCell ref="A3:H3"/>
    <mergeCell ref="A4:A5"/>
    <mergeCell ref="B4:B5"/>
    <mergeCell ref="C4:C5"/>
    <mergeCell ref="D4:D5"/>
    <mergeCell ref="E4:E5"/>
    <mergeCell ref="F4:F5"/>
    <mergeCell ref="G4:G5"/>
    <mergeCell ref="H4:H5"/>
  </mergeCells>
  <pageMargins left="0.511811024" right="0.511811024" top="0.78740157499999996" bottom="0.78740157499999996" header="0.31496062000000002" footer="0.31496062000000002"/>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3</vt:i4>
      </vt:variant>
    </vt:vector>
  </HeadingPairs>
  <TitlesOfParts>
    <vt:vector size="9" baseType="lpstr">
      <vt:lpstr>Intérprete_Tradutor</vt:lpstr>
      <vt:lpstr>Ledor</vt:lpstr>
      <vt:lpstr>Equipamentos Uso Coletivo</vt:lpstr>
      <vt:lpstr>Custos Indiretos</vt:lpstr>
      <vt:lpstr>Cálculo do Salário Base</vt:lpstr>
      <vt:lpstr>Resumo</vt:lpstr>
      <vt:lpstr>Intérprete_Tradutor!Area_de_impressao</vt:lpstr>
      <vt:lpstr>Ledor!Area_de_impressao</vt:lpstr>
      <vt:lpstr>Resumo!Area_de_impressao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CPL 27</cp:lastModifiedBy>
  <cp:lastPrinted>2019-04-20T12:24:00Z</cp:lastPrinted>
  <dcterms:created xsi:type="dcterms:W3CDTF">2018-01-23T19:35:00Z</dcterms:created>
  <dcterms:modified xsi:type="dcterms:W3CDTF">2024-01-29T21:13:54Z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CA27B3FAD3434F65BB0D9173B01858F3_12</vt:lpwstr>
  </property>
  <property fmtid="{D5CDD505-2E9C-101B-9397-08002B2CF9AE}" pid="3" name="KSOProductBuildVer">
    <vt:lpwstr>1046-12.2.0.13359</vt:lpwstr>
  </property>
</Properties>
</file>